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Worker\Documents\nabídky 2024\Ondříčkova\"/>
    </mc:Choice>
  </mc:AlternateContent>
  <xr:revisionPtr revIDLastSave="0" documentId="8_{3E10F827-108F-43C8-8132-33D8F82C9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3...'!$C$113:$K$118</definedName>
    <definedName name="_xlnm.Print_Titles" localSheetId="0">'Rekapitulace stavby'!$92:$92</definedName>
    <definedName name="_xlnm.Print_Titles" localSheetId="1">'z076102023 - Ondříčkova 3...'!$113:$113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3...'!$C$82:$J$97,'z076102023 - Ondříčkova 3...'!$C$103:$J$118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18" i="2"/>
  <c r="BH118" i="2"/>
  <c r="BG118" i="2"/>
  <c r="BE118" i="2"/>
  <c r="T118" i="2"/>
  <c r="R118" i="2"/>
  <c r="P118" i="2"/>
  <c r="BI117" i="2"/>
  <c r="BH117" i="2"/>
  <c r="BG117" i="2"/>
  <c r="BE117" i="2"/>
  <c r="T117" i="2"/>
  <c r="R117" i="2"/>
  <c r="P117" i="2"/>
  <c r="P116" i="2" s="1"/>
  <c r="P115" i="2" s="1"/>
  <c r="P114" i="2" s="1"/>
  <c r="AU95" i="1" s="1"/>
  <c r="AU94" i="1" s="1"/>
  <c r="F108" i="2"/>
  <c r="E106" i="2"/>
  <c r="F87" i="2"/>
  <c r="E85" i="2"/>
  <c r="J22" i="2"/>
  <c r="E22" i="2"/>
  <c r="J111" i="2"/>
  <c r="J21" i="2"/>
  <c r="J19" i="2"/>
  <c r="E19" i="2"/>
  <c r="J89" i="2"/>
  <c r="J18" i="2"/>
  <c r="E16" i="2"/>
  <c r="F111" i="2"/>
  <c r="J13" i="2"/>
  <c r="E13" i="2"/>
  <c r="F110" i="2" s="1"/>
  <c r="J12" i="2"/>
  <c r="J87" i="2"/>
  <c r="L90" i="1"/>
  <c r="AM90" i="1"/>
  <c r="AM89" i="1"/>
  <c r="L89" i="1"/>
  <c r="AM87" i="1"/>
  <c r="L87" i="1"/>
  <c r="L85" i="1"/>
  <c r="L84" i="1"/>
  <c r="J118" i="2"/>
  <c r="J117" i="2"/>
  <c r="AS94" i="1"/>
  <c r="BK118" i="2"/>
  <c r="BK117" i="2"/>
  <c r="R116" i="2" l="1"/>
  <c r="R115" i="2" s="1"/>
  <c r="R114" i="2" s="1"/>
  <c r="BK116" i="2"/>
  <c r="J116" i="2" s="1"/>
  <c r="J96" i="2" s="1"/>
  <c r="T116" i="2"/>
  <c r="T115" i="2"/>
  <c r="T114" i="2"/>
  <c r="F89" i="2"/>
  <c r="F90" i="2"/>
  <c r="J108" i="2"/>
  <c r="J110" i="2"/>
  <c r="BF117" i="2"/>
  <c r="BF118" i="2"/>
  <c r="J90" i="2"/>
  <c r="J31" i="2"/>
  <c r="AV95" i="1" s="1"/>
  <c r="F33" i="2"/>
  <c r="BB95" i="1" s="1"/>
  <c r="BB94" i="1" s="1"/>
  <c r="W31" i="1" s="1"/>
  <c r="F35" i="2"/>
  <c r="BD95" i="1" s="1"/>
  <c r="BD94" i="1" s="1"/>
  <c r="W33" i="1" s="1"/>
  <c r="F31" i="2"/>
  <c r="AZ95" i="1" s="1"/>
  <c r="AZ94" i="1" s="1"/>
  <c r="W29" i="1" s="1"/>
  <c r="F34" i="2"/>
  <c r="BC95" i="1" s="1"/>
  <c r="BC94" i="1" s="1"/>
  <c r="W32" i="1" s="1"/>
  <c r="BK115" i="2" l="1"/>
  <c r="J115" i="2"/>
  <c r="J95" i="2" s="1"/>
  <c r="AV94" i="1"/>
  <c r="AK29" i="1"/>
  <c r="AX94" i="1"/>
  <c r="AY94" i="1"/>
  <c r="J32" i="2"/>
  <c r="AW95" i="1" s="1"/>
  <c r="AT95" i="1" s="1"/>
  <c r="F32" i="2"/>
  <c r="BA95" i="1" s="1"/>
  <c r="BA94" i="1" s="1"/>
  <c r="AW94" i="1" s="1"/>
  <c r="AK30" i="1" s="1"/>
  <c r="BK114" i="2" l="1"/>
  <c r="J114" i="2" s="1"/>
  <c r="J28" i="2" s="1"/>
  <c r="AG95" i="1" s="1"/>
  <c r="AG94" i="1" s="1"/>
  <c r="AK26" i="1" s="1"/>
  <c r="AK35" i="1" s="1"/>
  <c r="AT94" i="1"/>
  <c r="W30" i="1"/>
  <c r="AN94" i="1" l="1"/>
  <c r="AN95" i="1"/>
  <c r="J94" i="2"/>
  <c r="J37" i="2"/>
</calcChain>
</file>

<file path=xl/sharedStrings.xml><?xml version="1.0" encoding="utf-8"?>
<sst xmlns="http://schemas.openxmlformats.org/spreadsheetml/2006/main" count="278" uniqueCount="114">
  <si>
    <t>Export Komplet</t>
  </si>
  <si>
    <t/>
  </si>
  <si>
    <t>2.0</t>
  </si>
  <si>
    <t>False</t>
  </si>
  <si>
    <t>{bb7209a0-13f9-44e9-be77-99bd9a2aaa37}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</si>
  <si>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</si>
  <si>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</si>
  <si>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</si>
  <si>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</si>
  <si>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</si>
  <si>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</si>
  <si>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</si>
  <si>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</si>
  <si>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</si>
  <si>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</si>
  <si>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rekapitulace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</si>
  <si>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</si>
  <si>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</si>
  <si>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</si>
  <si>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</si>
  <si>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</si>
  <si>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</si>
  <si>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</si>
  <si>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</si>
  <si>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</si>
  <si>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</si>
  <si>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</si>
  <si>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</si>
  <si>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</si>
  <si>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</si>
  <si>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</si>
  <si>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</si>
  <si>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</si>
  <si>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</si>
  <si>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</si>
  <si>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</si>
  <si>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</si>
  <si>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</si>
  <si>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</si>
  <si>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</si>
  <si>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</si>
  <si>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</si>
  <si>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</si>
  <si>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</si>
  <si>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</si>
  <si>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</si>
  <si>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</si>
  <si>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</si>
  <si>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</si>
  <si>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</si>
  <si>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</si>
  <si>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</si>
  <si>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</si>
  <si>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</si>
  <si>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</si>
  <si>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</si>
  <si>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</si>
  <si>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</si>
  <si>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</si>
  <si>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</si>
  <si>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</si>
  <si>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</si>
  <si>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</si>
  <si>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</si>
  <si>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</si>
  <si>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</si>
  <si>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</si>
  <si>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</si>
  <si>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</si>
  <si>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</si>
  <si>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</si>
  <si>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</si>
  <si>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</si>
  <si>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</si>
  <si>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</si>
  <si>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</si>
  <si>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</si>
  <si>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</si>
  <si>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</si>
  <si>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</si>
  <si>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</si>
  <si>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</si>
  <si>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</si>
  <si>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</si>
  <si>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</si>
  <si>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</si>
  <si>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</si>
  <si>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</si>
  <si>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</si>
  <si>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</si>
  <si>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</si>
  <si>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</si>
  <si>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</si>
  <si>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</si>
  <si>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</si>
  <si>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</si>
  <si>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</si>
  <si>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</si>
  <si>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</si>
  <si>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2</t>
  </si>
  <si>
    <t>ROZPOCET</t>
  </si>
  <si>
    <t>721</t>
  </si>
  <si>
    <t>Zdravotechnika - vnitřní kanalizace</t>
  </si>
  <si>
    <t>K</t>
  </si>
  <si>
    <t>721000000R01</t>
  </si>
  <si>
    <t>Ondříčkova 385-35-391-37 - ZTI - ležaté potrubí</t>
  </si>
  <si>
    <t>kus</t>
  </si>
  <si>
    <t>16</t>
  </si>
  <si>
    <t>542619810</t>
  </si>
  <si>
    <t>721000000R03</t>
  </si>
  <si>
    <t>Ondříčkova 385-35-391-37 - ZTI - stoupací potrubí - ZTI</t>
  </si>
  <si>
    <t>-1669844187</t>
  </si>
  <si>
    <t>FA:JANPE s.r.o.</t>
  </si>
  <si>
    <t>CZ27103676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</si>
</sst>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BE18" sqref="BE1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47.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8.8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54" t="s">
        <v>5</v>
      </c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39" t="s">
        <v>13</v>
      </c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R5" s="16"/>
      <c r="BS5" s="13" t="s">
        <v>6</v>
      </c>
    </row>
    <row r="6" spans="1:74" ht="36.950000000000003" customHeight="1">
      <c r="B6" s="16"/>
      <c r="D6" s="21" t="s">
        <v>14</v>
      </c>
      <c r="K6" s="141" t="s">
        <v>15</v>
      </c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138">
        <v>45476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600000000000001" customHeight="1">
      <c r="B11" s="16"/>
      <c r="E11" s="20" t="s">
        <v>19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N13" t="s">
        <v>112</v>
      </c>
      <c r="AK13" s="22" t="s">
        <v>22</v>
      </c>
      <c r="AN13" s="20">
        <v>27103676</v>
      </c>
      <c r="AR13" s="16"/>
      <c r="BS13" s="13" t="s">
        <v>6</v>
      </c>
    </row>
    <row r="14" spans="1:74" ht="12.75">
      <c r="B14" s="16"/>
      <c r="E14" s="20" t="s">
        <v>19</v>
      </c>
      <c r="AK14" s="22" t="s">
        <v>23</v>
      </c>
      <c r="AN14" s="20" t="s">
        <v>113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600000000000001" customHeight="1">
      <c r="B17" s="16"/>
      <c r="E17" s="20" t="s">
        <v>19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2:71" ht="18.600000000000001" customHeight="1">
      <c r="B20" s="16"/>
      <c r="E20" s="20" t="s">
        <v>19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4.45" customHeight="1">
      <c r="B23" s="16"/>
      <c r="E23" s="142" t="s">
        <v>1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43">
        <f>ROUND(AG94,2)</f>
        <v>3947349</v>
      </c>
      <c r="AL26" s="144"/>
      <c r="AM26" s="144"/>
      <c r="AN26" s="144"/>
      <c r="AO26" s="144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45" t="s">
        <v>30</v>
      </c>
      <c r="M28" s="145"/>
      <c r="N28" s="145"/>
      <c r="O28" s="145"/>
      <c r="P28" s="145"/>
      <c r="W28" s="145" t="s">
        <v>31</v>
      </c>
      <c r="X28" s="145"/>
      <c r="Y28" s="145"/>
      <c r="Z28" s="145"/>
      <c r="AA28" s="145"/>
      <c r="AB28" s="145"/>
      <c r="AC28" s="145"/>
      <c r="AD28" s="145"/>
      <c r="AE28" s="145"/>
      <c r="AK28" s="145" t="s">
        <v>32</v>
      </c>
      <c r="AL28" s="145"/>
      <c r="AM28" s="145"/>
      <c r="AN28" s="145"/>
      <c r="AO28" s="145"/>
      <c r="AR28" s="25"/>
    </row>
    <row r="29" spans="2:71" s="2" customFormat="1" ht="14.45" customHeight="1">
      <c r="B29" s="29"/>
      <c r="D29" s="22" t="s">
        <v>33</v>
      </c>
      <c r="F29" s="22" t="s">
        <v>34</v>
      </c>
      <c r="L29" s="148">
        <v>0.21</v>
      </c>
      <c r="M29" s="147"/>
      <c r="N29" s="147"/>
      <c r="O29" s="147"/>
      <c r="P29" s="147"/>
      <c r="W29" s="146">
        <f>ROUND(AZ94, 2)</f>
        <v>0</v>
      </c>
      <c r="X29" s="147"/>
      <c r="Y29" s="147"/>
      <c r="Z29" s="147"/>
      <c r="AA29" s="147"/>
      <c r="AB29" s="147"/>
      <c r="AC29" s="147"/>
      <c r="AD29" s="147"/>
      <c r="AE29" s="147"/>
      <c r="AK29" s="146">
        <f>ROUND(AV94, 2)</f>
        <v>0</v>
      </c>
      <c r="AL29" s="147"/>
      <c r="AM29" s="147"/>
      <c r="AN29" s="147"/>
      <c r="AO29" s="147"/>
      <c r="AR29" s="29"/>
    </row>
    <row r="30" spans="2:71" s="2" customFormat="1" ht="14.45" customHeight="1">
      <c r="B30" s="29"/>
      <c r="F30" s="22" t="s">
        <v>35</v>
      </c>
      <c r="L30" s="148">
        <v>0.12</v>
      </c>
      <c r="M30" s="147"/>
      <c r="N30" s="147"/>
      <c r="O30" s="147"/>
      <c r="P30" s="147"/>
      <c r="W30" s="146">
        <f>ROUND(BA94, 2)</f>
        <v>3947349</v>
      </c>
      <c r="X30" s="147"/>
      <c r="Y30" s="147"/>
      <c r="Z30" s="147"/>
      <c r="AA30" s="147"/>
      <c r="AB30" s="147"/>
      <c r="AC30" s="147"/>
      <c r="AD30" s="147"/>
      <c r="AE30" s="147"/>
      <c r="AK30" s="146">
        <f>ROUND(AW94, 2)</f>
        <v>473681.88</v>
      </c>
      <c r="AL30" s="147"/>
      <c r="AM30" s="147"/>
      <c r="AN30" s="147"/>
      <c r="AO30" s="147"/>
      <c r="AR30" s="29"/>
    </row>
    <row r="31" spans="2:71" s="2" customFormat="1" ht="14.45" hidden="1" customHeight="1">
      <c r="B31" s="29"/>
      <c r="F31" s="22" t="s">
        <v>36</v>
      </c>
      <c r="L31" s="148">
        <v>0.21</v>
      </c>
      <c r="M31" s="147"/>
      <c r="N31" s="147"/>
      <c r="O31" s="147"/>
      <c r="P31" s="147"/>
      <c r="W31" s="146">
        <f>ROUND(BB94, 2)</f>
        <v>0</v>
      </c>
      <c r="X31" s="147"/>
      <c r="Y31" s="147"/>
      <c r="Z31" s="147"/>
      <c r="AA31" s="147"/>
      <c r="AB31" s="147"/>
      <c r="AC31" s="147"/>
      <c r="AD31" s="147"/>
      <c r="AE31" s="147"/>
      <c r="AK31" s="146">
        <v>0</v>
      </c>
      <c r="AL31" s="147"/>
      <c r="AM31" s="147"/>
      <c r="AN31" s="147"/>
      <c r="AO31" s="147"/>
      <c r="AR31" s="29"/>
    </row>
    <row r="32" spans="2:71" s="2" customFormat="1" ht="14.45" hidden="1" customHeight="1">
      <c r="B32" s="29"/>
      <c r="F32" s="22" t="s">
        <v>37</v>
      </c>
      <c r="L32" s="148">
        <v>0.15</v>
      </c>
      <c r="M32" s="147"/>
      <c r="N32" s="147"/>
      <c r="O32" s="147"/>
      <c r="P32" s="147"/>
      <c r="W32" s="146">
        <f>ROUND(BC94, 2)</f>
        <v>0</v>
      </c>
      <c r="X32" s="147"/>
      <c r="Y32" s="147"/>
      <c r="Z32" s="147"/>
      <c r="AA32" s="147"/>
      <c r="AB32" s="147"/>
      <c r="AC32" s="147"/>
      <c r="AD32" s="147"/>
      <c r="AE32" s="147"/>
      <c r="AK32" s="146">
        <v>0</v>
      </c>
      <c r="AL32" s="147"/>
      <c r="AM32" s="147"/>
      <c r="AN32" s="147"/>
      <c r="AO32" s="147"/>
      <c r="AR32" s="29"/>
    </row>
    <row r="33" spans="2:44" s="2" customFormat="1" ht="14.45" hidden="1" customHeight="1">
      <c r="B33" s="29"/>
      <c r="F33" s="22" t="s">
        <v>38</v>
      </c>
      <c r="L33" s="148">
        <v>0</v>
      </c>
      <c r="M33" s="147"/>
      <c r="N33" s="147"/>
      <c r="O33" s="147"/>
      <c r="P33" s="147"/>
      <c r="W33" s="146">
        <f>ROUND(BD94, 2)</f>
        <v>0</v>
      </c>
      <c r="X33" s="147"/>
      <c r="Y33" s="147"/>
      <c r="Z33" s="147"/>
      <c r="AA33" s="147"/>
      <c r="AB33" s="147"/>
      <c r="AC33" s="147"/>
      <c r="AD33" s="147"/>
      <c r="AE33" s="147"/>
      <c r="AK33" s="146">
        <v>0</v>
      </c>
      <c r="AL33" s="147"/>
      <c r="AM33" s="147"/>
      <c r="AN33" s="147"/>
      <c r="AO33" s="147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69" t="s">
        <v>41</v>
      </c>
      <c r="Y35" s="170"/>
      <c r="Z35" s="170"/>
      <c r="AA35" s="170"/>
      <c r="AB35" s="170"/>
      <c r="AC35" s="32"/>
      <c r="AD35" s="32"/>
      <c r="AE35" s="32"/>
      <c r="AF35" s="32"/>
      <c r="AG35" s="32"/>
      <c r="AH35" s="32"/>
      <c r="AI35" s="32"/>
      <c r="AJ35" s="32"/>
      <c r="AK35" s="171">
        <f>SUM(AK26:AK33)</f>
        <v>4421030.88</v>
      </c>
      <c r="AL35" s="170"/>
      <c r="AM35" s="170"/>
      <c r="AN35" s="170"/>
      <c r="AO35" s="172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48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12</v>
      </c>
      <c r="L84" s="3" t="str">
        <f>K5</f>
        <v>z076102023</v>
      </c>
      <c r="AR84" s="41"/>
    </row>
    <row r="85" spans="1:90" s="4" customFormat="1" ht="36.950000000000003" customHeight="1">
      <c r="B85" s="42"/>
      <c r="C85" s="43" t="s">
        <v>14</v>
      </c>
      <c r="L85" s="160" t="str">
        <f>K6</f>
        <v>Ondříčkova 385/35-391/37 - ZTI - rekapitulace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62">
        <f>IF(AN8= "","",AN8)</f>
        <v>45476</v>
      </c>
      <c r="AN87" s="162"/>
      <c r="AR87" s="25"/>
    </row>
    <row r="88" spans="1:90" s="1" customFormat="1" ht="6.95" customHeight="1">
      <c r="B88" s="25"/>
      <c r="AR88" s="25"/>
    </row>
    <row r="89" spans="1:90" s="1" customFormat="1" ht="14.85" customHeight="1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63" t="str">
        <f>IF(E17="","",E17)</f>
        <v xml:space="preserve"> </v>
      </c>
      <c r="AN89" s="164"/>
      <c r="AO89" s="164"/>
      <c r="AP89" s="164"/>
      <c r="AR89" s="25"/>
      <c r="AS89" s="165" t="s">
        <v>49</v>
      </c>
      <c r="AT89" s="166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4.85" customHeight="1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63" t="str">
        <f>IF(E20="","",E20)</f>
        <v xml:space="preserve"> </v>
      </c>
      <c r="AN90" s="164"/>
      <c r="AO90" s="164"/>
      <c r="AP90" s="164"/>
      <c r="AR90" s="25"/>
      <c r="AS90" s="167"/>
      <c r="AT90" s="168"/>
      <c r="BD90" s="49"/>
    </row>
    <row r="91" spans="1:90" s="1" customFormat="1" ht="10.7" customHeight="1">
      <c r="B91" s="25"/>
      <c r="AR91" s="25"/>
      <c r="AS91" s="167"/>
      <c r="AT91" s="168"/>
      <c r="BD91" s="49"/>
    </row>
    <row r="92" spans="1:90" s="1" customFormat="1" ht="29.25" customHeight="1">
      <c r="B92" s="25"/>
      <c r="C92" s="155" t="s">
        <v>50</v>
      </c>
      <c r="D92" s="156"/>
      <c r="E92" s="156"/>
      <c r="F92" s="156"/>
      <c r="G92" s="156"/>
      <c r="H92" s="50"/>
      <c r="I92" s="157" t="s">
        <v>51</v>
      </c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8" t="s">
        <v>52</v>
      </c>
      <c r="AH92" s="156"/>
      <c r="AI92" s="156"/>
      <c r="AJ92" s="156"/>
      <c r="AK92" s="156"/>
      <c r="AL92" s="156"/>
      <c r="AM92" s="156"/>
      <c r="AN92" s="157" t="s">
        <v>53</v>
      </c>
      <c r="AO92" s="156"/>
      <c r="AP92" s="159"/>
      <c r="AQ92" s="51" t="s">
        <v>54</v>
      </c>
      <c r="AR92" s="25"/>
      <c r="AS92" s="52" t="s">
        <v>55</v>
      </c>
      <c r="AT92" s="53" t="s">
        <v>56</v>
      </c>
      <c r="AU92" s="53" t="s">
        <v>57</v>
      </c>
      <c r="AV92" s="53" t="s">
        <v>58</v>
      </c>
      <c r="AW92" s="53" t="s">
        <v>59</v>
      </c>
      <c r="AX92" s="53" t="s">
        <v>60</v>
      </c>
      <c r="AY92" s="53" t="s">
        <v>61</v>
      </c>
      <c r="AZ92" s="53" t="s">
        <v>62</v>
      </c>
      <c r="BA92" s="53" t="s">
        <v>63</v>
      </c>
      <c r="BB92" s="53" t="s">
        <v>64</v>
      </c>
      <c r="BC92" s="53" t="s">
        <v>65</v>
      </c>
      <c r="BD92" s="54" t="s">
        <v>66</v>
      </c>
    </row>
    <row r="93" spans="1:90" s="1" customFormat="1" ht="10.7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50000000000003" customHeight="1">
      <c r="B94" s="56"/>
      <c r="C94" s="57" t="s">
        <v>67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52">
        <f>ROUND(AG95,2)</f>
        <v>3947349</v>
      </c>
      <c r="AH94" s="152"/>
      <c r="AI94" s="152"/>
      <c r="AJ94" s="152"/>
      <c r="AK94" s="152"/>
      <c r="AL94" s="152"/>
      <c r="AM94" s="152"/>
      <c r="AN94" s="153">
        <f>SUM(AG94,AT94)</f>
        <v>4421030.88</v>
      </c>
      <c r="AO94" s="153"/>
      <c r="AP94" s="153"/>
      <c r="AQ94" s="60" t="s">
        <v>1</v>
      </c>
      <c r="AR94" s="56"/>
      <c r="AS94" s="61">
        <f>ROUND(AS95,2)</f>
        <v>0</v>
      </c>
      <c r="AT94" s="62">
        <f>ROUND(SUM(AV94:AW94),2)</f>
        <v>473681.88</v>
      </c>
      <c r="AU94" s="63">
        <f>ROUND(AU95,5)</f>
        <v>0.72599999999999998</v>
      </c>
      <c r="AV94" s="62">
        <f>ROUND(AZ94*L29,2)</f>
        <v>0</v>
      </c>
      <c r="AW94" s="62">
        <f>ROUND(BA94*L30,2)</f>
        <v>473681.88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3947349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68</v>
      </c>
      <c r="BT94" s="65" t="s">
        <v>69</v>
      </c>
      <c r="BV94" s="65" t="s">
        <v>70</v>
      </c>
      <c r="BW94" s="65" t="s">
        <v>4</v>
      </c>
      <c r="BX94" s="65" t="s">
        <v>71</v>
      </c>
      <c r="CL94" s="65" t="s">
        <v>1</v>
      </c>
    </row>
    <row r="95" spans="1:90" s="6" customFormat="1" ht="26.1" customHeight="1">
      <c r="A95" s="66" t="s">
        <v>72</v>
      </c>
      <c r="B95" s="67"/>
      <c r="C95" s="68"/>
      <c r="D95" s="151" t="s">
        <v>13</v>
      </c>
      <c r="E95" s="151"/>
      <c r="F95" s="151"/>
      <c r="G95" s="151"/>
      <c r="H95" s="151"/>
      <c r="I95" s="69"/>
      <c r="J95" s="151" t="s">
        <v>15</v>
      </c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49">
        <f>'z076102023 - Ondříčkova 3...'!J28</f>
        <v>3947349</v>
      </c>
      <c r="AH95" s="150"/>
      <c r="AI95" s="150"/>
      <c r="AJ95" s="150"/>
      <c r="AK95" s="150"/>
      <c r="AL95" s="150"/>
      <c r="AM95" s="150"/>
      <c r="AN95" s="149">
        <f>SUM(AG95,AT95)</f>
        <v>4421030.88</v>
      </c>
      <c r="AO95" s="150"/>
      <c r="AP95" s="150"/>
      <c r="AQ95" s="70" t="s">
        <v>73</v>
      </c>
      <c r="AR95" s="67"/>
      <c r="AS95" s="71">
        <v>0</v>
      </c>
      <c r="AT95" s="72">
        <f>ROUND(SUM(AV95:AW95),2)</f>
        <v>473681.88</v>
      </c>
      <c r="AU95" s="73">
        <f>'z076102023 - Ondříčkova 3...'!P114</f>
        <v>0.72599999999999998</v>
      </c>
      <c r="AV95" s="72">
        <f>'z076102023 - Ondříčkova 3...'!J31</f>
        <v>0</v>
      </c>
      <c r="AW95" s="72">
        <f>'z076102023 - Ondříčkova 3...'!J32</f>
        <v>473681.88</v>
      </c>
      <c r="AX95" s="72">
        <f>'z076102023 - Ondříčkova 3...'!J33</f>
        <v>0</v>
      </c>
      <c r="AY95" s="72">
        <f>'z076102023 - Ondříčkova 3...'!J34</f>
        <v>0</v>
      </c>
      <c r="AZ95" s="72">
        <f>'z076102023 - Ondříčkova 3...'!F31</f>
        <v>0</v>
      </c>
      <c r="BA95" s="72">
        <f>'z076102023 - Ondříčkova 3...'!F32</f>
        <v>3947349</v>
      </c>
      <c r="BB95" s="72">
        <f>'z076102023 - Ondříčkova 3...'!F33</f>
        <v>0</v>
      </c>
      <c r="BC95" s="72">
        <f>'z076102023 - Ondříčkova 3...'!F34</f>
        <v>0</v>
      </c>
      <c r="BD95" s="74">
        <f>'z076102023 - Ondříčkova 3...'!F35</f>
        <v>0</v>
      </c>
      <c r="BT95" s="75" t="s">
        <v>74</v>
      </c>
      <c r="BU95" s="75" t="s">
        <v>75</v>
      </c>
      <c r="BV95" s="75" t="s">
        <v>70</v>
      </c>
      <c r="BW95" s="75" t="s">
        <v>4</v>
      </c>
      <c r="BX95" s="75" t="s">
        <v>71</v>
      </c>
      <c r="CL95" s="75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z076102023 - Ondříčkova 3...'!C2" display="/" xr:uid="{00000000-0004-0000-0000-000000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9"/>
  <sheetViews>
    <sheetView showGridLines="0" workbookViewId="0">
      <selection activeCell="AA29" sqref="AA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8.8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8.83203125" hidden="1"/>
  </cols>
  <sheetData>
    <row r="2" spans="2:46" ht="36.950000000000003" customHeight="1">
      <c r="L2" s="154" t="s">
        <v>5</v>
      </c>
      <c r="M2" s="140"/>
      <c r="N2" s="140"/>
      <c r="O2" s="140"/>
      <c r="P2" s="140"/>
      <c r="Q2" s="140"/>
      <c r="R2" s="140"/>
      <c r="S2" s="140"/>
      <c r="T2" s="140"/>
      <c r="U2" s="140"/>
      <c r="V2" s="140"/>
      <c r="AT2" s="13" t="s">
        <v>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76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s="1" customFormat="1" ht="12" customHeight="1">
      <c r="B6" s="25"/>
      <c r="D6" s="22" t="s">
        <v>14</v>
      </c>
      <c r="L6" s="25"/>
    </row>
    <row r="7" spans="2:46" s="1" customFormat="1" ht="14.45" customHeight="1">
      <c r="B7" s="25"/>
      <c r="E7" s="160" t="s">
        <v>15</v>
      </c>
      <c r="F7" s="173"/>
      <c r="G7" s="173"/>
      <c r="H7" s="173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16</v>
      </c>
      <c r="F9" s="20" t="s">
        <v>1</v>
      </c>
      <c r="I9" s="22" t="s">
        <v>17</v>
      </c>
      <c r="J9" s="20" t="s">
        <v>1</v>
      </c>
      <c r="L9" s="25"/>
    </row>
    <row r="10" spans="2:46" s="1" customFormat="1" ht="12" customHeight="1">
      <c r="B10" s="25"/>
      <c r="D10" s="22" t="s">
        <v>18</v>
      </c>
      <c r="F10" s="20" t="s">
        <v>19</v>
      </c>
      <c r="I10" s="22" t="s">
        <v>20</v>
      </c>
      <c r="J10" s="45">
        <v>45476</v>
      </c>
      <c r="L10" s="25"/>
    </row>
    <row r="11" spans="2:46" s="1" customFormat="1" ht="10.7" customHeight="1">
      <c r="B11" s="25"/>
      <c r="L11" s="25"/>
    </row>
    <row r="12" spans="2:46" s="1" customFormat="1" ht="12" customHeight="1">
      <c r="B12" s="25"/>
      <c r="D12" s="22" t="s">
        <v>21</v>
      </c>
      <c r="I12" s="22" t="s">
        <v>22</v>
      </c>
      <c r="J12" s="20" t="str">
        <f>IF('Rekapitulace stavby'!AN10="","",'Rekapitulace stavby'!AN10)</f>
        <v/>
      </c>
      <c r="L12" s="25"/>
    </row>
    <row r="13" spans="2:46" s="1" customFormat="1" ht="18" customHeight="1">
      <c r="B13" s="25"/>
      <c r="E13" s="20" t="str">
        <f>IF('Rekapitulace stavby'!E11="","",'Rekapitulace stavby'!E11)</f>
        <v xml:space="preserve"> </v>
      </c>
      <c r="I13" s="22" t="s">
        <v>23</v>
      </c>
      <c r="J13" s="20" t="str">
        <f>IF('Rekapitulace stavby'!AN11="","",'Rekapitulace stavby'!AN11)</f>
        <v/>
      </c>
      <c r="L13" s="25"/>
    </row>
    <row r="14" spans="2:46" s="1" customFormat="1" ht="6.95" customHeight="1">
      <c r="B14" s="25"/>
      <c r="L14" s="25"/>
    </row>
    <row r="15" spans="2:46" s="1" customFormat="1" ht="12" customHeight="1">
      <c r="B15" s="25"/>
      <c r="D15" s="22" t="s">
        <v>24</v>
      </c>
      <c r="F15" s="1" t="s">
        <v>112</v>
      </c>
      <c r="I15" s="22" t="s">
        <v>22</v>
      </c>
      <c r="J15" s="20">
        <v>27103676</v>
      </c>
      <c r="L15" s="25"/>
    </row>
    <row r="16" spans="2:46" s="1" customFormat="1" ht="18" customHeight="1">
      <c r="B16" s="25"/>
      <c r="E16" s="139" t="str">
        <f>'Rekapitulace stavby'!E14</f>
        <v xml:space="preserve"> </v>
      </c>
      <c r="F16" s="139"/>
      <c r="G16" s="139"/>
      <c r="H16" s="139"/>
      <c r="I16" s="22" t="s">
        <v>23</v>
      </c>
      <c r="J16" s="20" t="s">
        <v>113</v>
      </c>
      <c r="L16" s="25"/>
    </row>
    <row r="17" spans="2:12" s="1" customFormat="1" ht="6.95" customHeight="1">
      <c r="B17" s="25"/>
      <c r="L17" s="25"/>
    </row>
    <row r="18" spans="2:12" s="1" customFormat="1" ht="12" customHeight="1">
      <c r="B18" s="25"/>
      <c r="D18" s="22" t="s">
        <v>25</v>
      </c>
      <c r="I18" s="22" t="s">
        <v>22</v>
      </c>
      <c r="J18" s="20" t="str">
        <f>IF('Rekapitulace stavby'!AN16="","",'Rekapitulace stavby'!AN16)</f>
        <v/>
      </c>
      <c r="L18" s="25"/>
    </row>
    <row r="19" spans="2:12" s="1" customFormat="1" ht="18" customHeight="1">
      <c r="B19" s="25"/>
      <c r="E19" s="20" t="str">
        <f>IF('Rekapitulace stavby'!E17="","",'Rekapitulace stavby'!E17)</f>
        <v xml:space="preserve"> </v>
      </c>
      <c r="I19" s="22" t="s">
        <v>23</v>
      </c>
      <c r="J19" s="20" t="str">
        <f>IF('Rekapitulace stavby'!AN17="","",'Rekapitulace stavby'!AN17)</f>
        <v/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27</v>
      </c>
      <c r="I21" s="22" t="s">
        <v>22</v>
      </c>
      <c r="J21" s="20" t="str">
        <f>IF('Rekapitulace stavby'!AN19="","",'Rekapitulace stavby'!AN19)</f>
        <v/>
      </c>
      <c r="L21" s="25"/>
    </row>
    <row r="22" spans="2:12" s="1" customFormat="1" ht="18" customHeight="1">
      <c r="B22" s="25"/>
      <c r="E22" s="20" t="str">
        <f>IF('Rekapitulace stavby'!E20="","",'Rekapitulace stavby'!E20)</f>
        <v xml:space="preserve"> </v>
      </c>
      <c r="I22" s="22" t="s">
        <v>23</v>
      </c>
      <c r="J22" s="20" t="str">
        <f>IF('Rekapitulace stavby'!AN20="","",'Rekapitulace stavby'!AN20)</f>
        <v/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28</v>
      </c>
      <c r="L24" s="25"/>
    </row>
    <row r="25" spans="2:12" s="7" customFormat="1" ht="14.45" customHeight="1">
      <c r="B25" s="77"/>
      <c r="E25" s="142" t="s">
        <v>1</v>
      </c>
      <c r="F25" s="142"/>
      <c r="G25" s="142"/>
      <c r="H25" s="142"/>
      <c r="L25" s="77"/>
    </row>
    <row r="26" spans="2:12" s="1" customFormat="1" ht="6.95" customHeight="1">
      <c r="B26" s="25"/>
      <c r="L26" s="25"/>
    </row>
    <row r="27" spans="2:12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35" customHeight="1">
      <c r="B28" s="25"/>
      <c r="D28" s="78" t="s">
        <v>29</v>
      </c>
      <c r="J28" s="59">
        <f>ROUND(J114, 2)</f>
        <v>3947349</v>
      </c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5" customHeight="1">
      <c r="B30" s="25"/>
      <c r="F30" s="28" t="s">
        <v>31</v>
      </c>
      <c r="I30" s="28" t="s">
        <v>30</v>
      </c>
      <c r="J30" s="28" t="s">
        <v>32</v>
      </c>
      <c r="L30" s="25"/>
    </row>
    <row r="31" spans="2:12" s="1" customFormat="1" ht="14.45" customHeight="1">
      <c r="B31" s="25"/>
      <c r="D31" s="48" t="s">
        <v>33</v>
      </c>
      <c r="E31" s="22" t="s">
        <v>34</v>
      </c>
      <c r="F31" s="79">
        <f>ROUND((SUM(BE114:BE118)),  2)</f>
        <v>0</v>
      </c>
      <c r="I31" s="80">
        <v>0.21</v>
      </c>
      <c r="J31" s="79">
        <f>ROUND(((SUM(BE114:BE118))*I31),  2)</f>
        <v>0</v>
      </c>
      <c r="L31" s="25"/>
    </row>
    <row r="32" spans="2:12" s="1" customFormat="1" ht="14.45" customHeight="1">
      <c r="B32" s="25"/>
      <c r="E32" s="22" t="s">
        <v>35</v>
      </c>
      <c r="F32" s="79">
        <f>ROUND((SUM(BF114:BF118)),  2)</f>
        <v>3947349</v>
      </c>
      <c r="I32" s="80">
        <v>0.12</v>
      </c>
      <c r="J32" s="79">
        <f>ROUND(((SUM(BF114:BF118))*I32),  2)</f>
        <v>473681.88</v>
      </c>
      <c r="L32" s="25"/>
    </row>
    <row r="33" spans="2:12" s="1" customFormat="1" ht="14.45" hidden="1" customHeight="1">
      <c r="B33" s="25"/>
      <c r="E33" s="22" t="s">
        <v>36</v>
      </c>
      <c r="F33" s="79">
        <f>ROUND((SUM(BG114:BG118)),  2)</f>
        <v>0</v>
      </c>
      <c r="I33" s="80">
        <v>0.21</v>
      </c>
      <c r="J33" s="79">
        <f>0</f>
        <v>0</v>
      </c>
      <c r="L33" s="25"/>
    </row>
    <row r="34" spans="2:12" s="1" customFormat="1" ht="14.45" hidden="1" customHeight="1">
      <c r="B34" s="25"/>
      <c r="E34" s="22" t="s">
        <v>37</v>
      </c>
      <c r="F34" s="79">
        <f>ROUND((SUM(BH114:BH118)),  2)</f>
        <v>0</v>
      </c>
      <c r="I34" s="80">
        <v>0.15</v>
      </c>
      <c r="J34" s="79">
        <f>0</f>
        <v>0</v>
      </c>
      <c r="L34" s="25"/>
    </row>
    <row r="35" spans="2:12" s="1" customFormat="1" ht="14.45" hidden="1" customHeight="1">
      <c r="B35" s="25"/>
      <c r="E35" s="22" t="s">
        <v>38</v>
      </c>
      <c r="F35" s="79">
        <f>ROUND((SUM(BI114:BI118)),  2)</f>
        <v>0</v>
      </c>
      <c r="I35" s="80">
        <v>0</v>
      </c>
      <c r="J35" s="79">
        <f>0</f>
        <v>0</v>
      </c>
      <c r="L35" s="25"/>
    </row>
    <row r="36" spans="2:12" s="1" customFormat="1" ht="6.95" customHeight="1">
      <c r="B36" s="25"/>
      <c r="L36" s="25"/>
    </row>
    <row r="37" spans="2:12" s="1" customFormat="1" ht="25.35" customHeight="1">
      <c r="B37" s="25"/>
      <c r="C37" s="81"/>
      <c r="D37" s="82" t="s">
        <v>39</v>
      </c>
      <c r="E37" s="50"/>
      <c r="F37" s="50"/>
      <c r="G37" s="83" t="s">
        <v>40</v>
      </c>
      <c r="H37" s="84" t="s">
        <v>41</v>
      </c>
      <c r="I37" s="50"/>
      <c r="J37" s="85">
        <f>SUM(J28:J35)</f>
        <v>4421030.88</v>
      </c>
      <c r="K37" s="86"/>
      <c r="L37" s="25"/>
    </row>
    <row r="38" spans="2:12" s="1" customFormat="1" ht="14.45" customHeight="1">
      <c r="B38" s="25"/>
      <c r="L38" s="25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7" t="s">
        <v>45</v>
      </c>
      <c r="G61" s="36" t="s">
        <v>44</v>
      </c>
      <c r="H61" s="27"/>
      <c r="I61" s="27"/>
      <c r="J61" s="88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7" t="s">
        <v>45</v>
      </c>
      <c r="G76" s="36" t="s">
        <v>44</v>
      </c>
      <c r="H76" s="27"/>
      <c r="I76" s="27"/>
      <c r="J76" s="88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77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4.45" customHeight="1">
      <c r="B85" s="25"/>
      <c r="E85" s="160" t="str">
        <f>E7</f>
        <v>Ondříčkova 385/35-391/37 - ZTI - rekapitulace</v>
      </c>
      <c r="F85" s="173"/>
      <c r="G85" s="173"/>
      <c r="H85" s="173"/>
      <c r="L85" s="25"/>
    </row>
    <row r="86" spans="2:47" s="1" customFormat="1" ht="6.95" customHeight="1">
      <c r="B86" s="25"/>
      <c r="L86" s="25"/>
    </row>
    <row r="87" spans="2:47" s="1" customFormat="1" ht="12" customHeight="1">
      <c r="B87" s="25"/>
      <c r="C87" s="22" t="s">
        <v>18</v>
      </c>
      <c r="F87" s="20" t="str">
        <f>F10</f>
        <v xml:space="preserve"> </v>
      </c>
      <c r="I87" s="22" t="s">
        <v>20</v>
      </c>
      <c r="J87" s="45">
        <f>IF(J10="","",J10)</f>
        <v>45476</v>
      </c>
      <c r="L87" s="25"/>
    </row>
    <row r="88" spans="2:47" s="1" customFormat="1" ht="6.95" customHeight="1">
      <c r="B88" s="25"/>
      <c r="L88" s="25"/>
    </row>
    <row r="89" spans="2:47" s="1" customFormat="1" ht="14.85" customHeight="1">
      <c r="B89" s="25"/>
      <c r="C89" s="22" t="s">
        <v>21</v>
      </c>
      <c r="F89" s="20" t="str">
        <f>E13</f>
        <v xml:space="preserve"> </v>
      </c>
      <c r="I89" s="22" t="s">
        <v>25</v>
      </c>
      <c r="J89" s="23" t="str">
        <f>E19</f>
        <v xml:space="preserve"> </v>
      </c>
      <c r="L89" s="25"/>
    </row>
    <row r="90" spans="2:47" s="1" customFormat="1" ht="14.85" customHeight="1">
      <c r="B90" s="25"/>
      <c r="C90" s="22" t="s">
        <v>24</v>
      </c>
      <c r="F90" s="20" t="str">
        <f>IF(E16="","",E16)</f>
        <v xml:space="preserve"> </v>
      </c>
      <c r="I90" s="22" t="s">
        <v>27</v>
      </c>
      <c r="J90" s="23" t="str">
        <f>E22</f>
        <v xml:space="preserve"> 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89" t="s">
        <v>78</v>
      </c>
      <c r="D92" s="81"/>
      <c r="E92" s="81"/>
      <c r="F92" s="81"/>
      <c r="G92" s="81"/>
      <c r="H92" s="81"/>
      <c r="I92" s="81"/>
      <c r="J92" s="90" t="s">
        <v>79</v>
      </c>
      <c r="K92" s="81"/>
      <c r="L92" s="25"/>
    </row>
    <row r="93" spans="2:47" s="1" customFormat="1" ht="10.35" customHeight="1">
      <c r="B93" s="25"/>
      <c r="L93" s="25"/>
    </row>
    <row r="94" spans="2:47" s="1" customFormat="1" ht="22.7" customHeight="1">
      <c r="B94" s="25"/>
      <c r="C94" s="91" t="s">
        <v>80</v>
      </c>
      <c r="J94" s="59">
        <f>J114</f>
        <v>3947349</v>
      </c>
      <c r="L94" s="25"/>
      <c r="AU94" s="13" t="s">
        <v>81</v>
      </c>
    </row>
    <row r="95" spans="2:47" s="8" customFormat="1" ht="24.95" customHeight="1">
      <c r="B95" s="92"/>
      <c r="D95" s="93" t="s">
        <v>82</v>
      </c>
      <c r="E95" s="94"/>
      <c r="F95" s="94"/>
      <c r="G95" s="94"/>
      <c r="H95" s="94"/>
      <c r="I95" s="94"/>
      <c r="J95" s="95">
        <f>J115</f>
        <v>3947349</v>
      </c>
      <c r="L95" s="92"/>
    </row>
    <row r="96" spans="2:47" s="9" customFormat="1" ht="19.899999999999999" customHeight="1">
      <c r="B96" s="96"/>
      <c r="D96" s="97" t="s">
        <v>83</v>
      </c>
      <c r="E96" s="98"/>
      <c r="F96" s="98"/>
      <c r="G96" s="98"/>
      <c r="H96" s="98"/>
      <c r="I96" s="98"/>
      <c r="J96" s="99">
        <f>J116</f>
        <v>3947349</v>
      </c>
      <c r="L96" s="96"/>
    </row>
    <row r="97" spans="2:12" s="1" customFormat="1" ht="21.75" customHeight="1">
      <c r="B97" s="25"/>
      <c r="L97" s="25"/>
    </row>
    <row r="98" spans="2:12" s="1" customFormat="1" ht="6.95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25"/>
    </row>
    <row r="102" spans="2:12" s="1" customFormat="1" ht="6.95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5"/>
    </row>
    <row r="103" spans="2:12" s="1" customFormat="1" ht="24.95" customHeight="1">
      <c r="B103" s="25"/>
      <c r="C103" s="17" t="s">
        <v>84</v>
      </c>
      <c r="L103" s="25"/>
    </row>
    <row r="104" spans="2:12" s="1" customFormat="1" ht="6.95" customHeight="1">
      <c r="B104" s="25"/>
      <c r="L104" s="25"/>
    </row>
    <row r="105" spans="2:12" s="1" customFormat="1" ht="12" customHeight="1">
      <c r="B105" s="25"/>
      <c r="C105" s="22" t="s">
        <v>14</v>
      </c>
      <c r="L105" s="25"/>
    </row>
    <row r="106" spans="2:12" s="1" customFormat="1" ht="14.45" customHeight="1">
      <c r="B106" s="25"/>
      <c r="E106" s="160" t="str">
        <f>E7</f>
        <v>Ondříčkova 385/35-391/37 - ZTI - rekapitulace</v>
      </c>
      <c r="F106" s="173"/>
      <c r="G106" s="173"/>
      <c r="H106" s="173"/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18</v>
      </c>
      <c r="F108" s="20" t="str">
        <f>F10</f>
        <v xml:space="preserve"> </v>
      </c>
      <c r="I108" s="22" t="s">
        <v>20</v>
      </c>
      <c r="J108" s="45">
        <f>IF(J10="","",J10)</f>
        <v>45476</v>
      </c>
      <c r="L108" s="25"/>
    </row>
    <row r="109" spans="2:12" s="1" customFormat="1" ht="6.95" customHeight="1">
      <c r="B109" s="25"/>
      <c r="L109" s="25"/>
    </row>
    <row r="110" spans="2:12" s="1" customFormat="1" ht="14.85" customHeight="1">
      <c r="B110" s="25"/>
      <c r="C110" s="22" t="s">
        <v>21</v>
      </c>
      <c r="F110" s="20" t="str">
        <f>E13</f>
        <v xml:space="preserve"> </v>
      </c>
      <c r="I110" s="22" t="s">
        <v>25</v>
      </c>
      <c r="J110" s="23" t="str">
        <f>E19</f>
        <v xml:space="preserve"> </v>
      </c>
      <c r="L110" s="25"/>
    </row>
    <row r="111" spans="2:12" s="1" customFormat="1" ht="14.85" customHeight="1">
      <c r="B111" s="25"/>
      <c r="C111" s="22" t="s">
        <v>24</v>
      </c>
      <c r="F111" s="20" t="str">
        <f>IF(E16="","",E16)</f>
        <v xml:space="preserve"> </v>
      </c>
      <c r="I111" s="22" t="s">
        <v>27</v>
      </c>
      <c r="J111" s="23" t="str">
        <f>E22</f>
        <v xml:space="preserve"> </v>
      </c>
      <c r="L111" s="25"/>
    </row>
    <row r="112" spans="2:12" s="1" customFormat="1" ht="10.35" customHeight="1">
      <c r="B112" s="25"/>
      <c r="L112" s="25"/>
    </row>
    <row r="113" spans="2:65" s="10" customFormat="1" ht="29.25" customHeight="1">
      <c r="B113" s="100"/>
      <c r="C113" s="101" t="s">
        <v>85</v>
      </c>
      <c r="D113" s="102" t="s">
        <v>54</v>
      </c>
      <c r="E113" s="102" t="s">
        <v>50</v>
      </c>
      <c r="F113" s="102" t="s">
        <v>51</v>
      </c>
      <c r="G113" s="102" t="s">
        <v>86</v>
      </c>
      <c r="H113" s="102" t="s">
        <v>87</v>
      </c>
      <c r="I113" s="102" t="s">
        <v>88</v>
      </c>
      <c r="J113" s="103" t="s">
        <v>79</v>
      </c>
      <c r="K113" s="104" t="s">
        <v>89</v>
      </c>
      <c r="L113" s="100"/>
      <c r="M113" s="52" t="s">
        <v>1</v>
      </c>
      <c r="N113" s="53" t="s">
        <v>33</v>
      </c>
      <c r="O113" s="53" t="s">
        <v>90</v>
      </c>
      <c r="P113" s="53" t="s">
        <v>91</v>
      </c>
      <c r="Q113" s="53" t="s">
        <v>92</v>
      </c>
      <c r="R113" s="53" t="s">
        <v>93</v>
      </c>
      <c r="S113" s="53" t="s">
        <v>94</v>
      </c>
      <c r="T113" s="54" t="s">
        <v>95</v>
      </c>
    </row>
    <row r="114" spans="2:65" s="1" customFormat="1" ht="22.7" customHeight="1">
      <c r="B114" s="25"/>
      <c r="C114" s="57" t="s">
        <v>96</v>
      </c>
      <c r="J114" s="105">
        <f>BK114</f>
        <v>3947349</v>
      </c>
      <c r="L114" s="25"/>
      <c r="M114" s="55"/>
      <c r="N114" s="46"/>
      <c r="O114" s="46"/>
      <c r="P114" s="106">
        <f>P115</f>
        <v>0.72599999999999998</v>
      </c>
      <c r="Q114" s="46"/>
      <c r="R114" s="106">
        <f>R115</f>
        <v>2.5200000000000001E-3</v>
      </c>
      <c r="S114" s="46"/>
      <c r="T114" s="107">
        <f>T115</f>
        <v>0</v>
      </c>
      <c r="AT114" s="13" t="s">
        <v>68</v>
      </c>
      <c r="AU114" s="13" t="s">
        <v>81</v>
      </c>
      <c r="BK114" s="108">
        <f>BK115</f>
        <v>3947349</v>
      </c>
    </row>
    <row r="115" spans="2:65" s="11" customFormat="1" ht="25.9" customHeight="1">
      <c r="B115" s="109"/>
      <c r="D115" s="110" t="s">
        <v>68</v>
      </c>
      <c r="E115" s="111" t="s">
        <v>97</v>
      </c>
      <c r="F115" s="111" t="s">
        <v>98</v>
      </c>
      <c r="J115" s="112">
        <f>BK115</f>
        <v>3947349</v>
      </c>
      <c r="L115" s="109"/>
      <c r="M115" s="113"/>
      <c r="P115" s="114">
        <f>P116</f>
        <v>0.72599999999999998</v>
      </c>
      <c r="R115" s="114">
        <f>R116</f>
        <v>2.5200000000000001E-3</v>
      </c>
      <c r="T115" s="115">
        <f>T116</f>
        <v>0</v>
      </c>
      <c r="AR115" s="110" t="s">
        <v>99</v>
      </c>
      <c r="AT115" s="116" t="s">
        <v>68</v>
      </c>
      <c r="AU115" s="116" t="s">
        <v>69</v>
      </c>
      <c r="AY115" s="110" t="s">
        <v>100</v>
      </c>
      <c r="BK115" s="117">
        <f>BK116</f>
        <v>3947349</v>
      </c>
    </row>
    <row r="116" spans="2:65" s="11" customFormat="1" ht="22.7" customHeight="1">
      <c r="B116" s="109"/>
      <c r="D116" s="110" t="s">
        <v>68</v>
      </c>
      <c r="E116" s="118" t="s">
        <v>101</v>
      </c>
      <c r="F116" s="118" t="s">
        <v>102</v>
      </c>
      <c r="J116" s="119">
        <f>BK116</f>
        <v>3947349</v>
      </c>
      <c r="L116" s="109"/>
      <c r="M116" s="113"/>
      <c r="P116" s="114">
        <f>SUM(P117:P118)</f>
        <v>0.72599999999999998</v>
      </c>
      <c r="R116" s="114">
        <f>SUM(R117:R118)</f>
        <v>2.5200000000000001E-3</v>
      </c>
      <c r="T116" s="115">
        <f>SUM(T117:T118)</f>
        <v>0</v>
      </c>
      <c r="AR116" s="110" t="s">
        <v>99</v>
      </c>
      <c r="AT116" s="116" t="s">
        <v>68</v>
      </c>
      <c r="AU116" s="116" t="s">
        <v>74</v>
      </c>
      <c r="AY116" s="110" t="s">
        <v>100</v>
      </c>
      <c r="BK116" s="117">
        <f>SUM(BK117:BK118)</f>
        <v>3947349</v>
      </c>
    </row>
    <row r="117" spans="2:65" s="1" customFormat="1" ht="13.9" customHeight="1">
      <c r="B117" s="120"/>
      <c r="C117" s="121" t="s">
        <v>74</v>
      </c>
      <c r="D117" s="121" t="s">
        <v>103</v>
      </c>
      <c r="E117" s="122" t="s">
        <v>104</v>
      </c>
      <c r="F117" s="123" t="s">
        <v>105</v>
      </c>
      <c r="G117" s="124" t="s">
        <v>106</v>
      </c>
      <c r="H117" s="125">
        <v>1</v>
      </c>
      <c r="I117" s="126">
        <v>1380057</v>
      </c>
      <c r="J117" s="126">
        <f>ROUND(I117*H117,2)</f>
        <v>1380057</v>
      </c>
      <c r="K117" s="127"/>
      <c r="L117" s="25"/>
      <c r="M117" s="128" t="s">
        <v>1</v>
      </c>
      <c r="N117" s="129" t="s">
        <v>35</v>
      </c>
      <c r="O117" s="130">
        <v>0.36299999999999999</v>
      </c>
      <c r="P117" s="130">
        <f>O117*H117</f>
        <v>0.36299999999999999</v>
      </c>
      <c r="Q117" s="130">
        <v>1.2600000000000001E-3</v>
      </c>
      <c r="R117" s="130">
        <f>Q117*H117</f>
        <v>1.2600000000000001E-3</v>
      </c>
      <c r="S117" s="130">
        <v>0</v>
      </c>
      <c r="T117" s="131">
        <f>S117*H117</f>
        <v>0</v>
      </c>
      <c r="AR117" s="132" t="s">
        <v>107</v>
      </c>
      <c r="AT117" s="132" t="s">
        <v>103</v>
      </c>
      <c r="AU117" s="132" t="s">
        <v>99</v>
      </c>
      <c r="AY117" s="13" t="s">
        <v>100</v>
      </c>
      <c r="BE117" s="133">
        <f>IF(N117="základní",J117,0)</f>
        <v>0</v>
      </c>
      <c r="BF117" s="133">
        <f>IF(N117="snížená",J117,0)</f>
        <v>1380057</v>
      </c>
      <c r="BG117" s="133">
        <f>IF(N117="zákl. přenesená",J117,0)</f>
        <v>0</v>
      </c>
      <c r="BH117" s="133">
        <f>IF(N117="sníž. přenesená",J117,0)</f>
        <v>0</v>
      </c>
      <c r="BI117" s="133">
        <f>IF(N117="nulová",J117,0)</f>
        <v>0</v>
      </c>
      <c r="BJ117" s="13" t="s">
        <v>99</v>
      </c>
      <c r="BK117" s="133">
        <f>ROUND(I117*H117,2)</f>
        <v>1380057</v>
      </c>
      <c r="BL117" s="13" t="s">
        <v>107</v>
      </c>
      <c r="BM117" s="132" t="s">
        <v>108</v>
      </c>
    </row>
    <row r="118" spans="2:65" s="1" customFormat="1" ht="13.9" customHeight="1">
      <c r="B118" s="120"/>
      <c r="C118" s="121" t="s">
        <v>99</v>
      </c>
      <c r="D118" s="121" t="s">
        <v>103</v>
      </c>
      <c r="E118" s="122" t="s">
        <v>109</v>
      </c>
      <c r="F118" s="123" t="s">
        <v>110</v>
      </c>
      <c r="G118" s="124" t="s">
        <v>106</v>
      </c>
      <c r="H118" s="125">
        <v>1</v>
      </c>
      <c r="I118" s="126">
        <v>2567292</v>
      </c>
      <c r="J118" s="126">
        <f>ROUND(I118*H118,2)</f>
        <v>2567292</v>
      </c>
      <c r="K118" s="127"/>
      <c r="L118" s="25"/>
      <c r="M118" s="134" t="s">
        <v>1</v>
      </c>
      <c r="N118" s="135" t="s">
        <v>35</v>
      </c>
      <c r="O118" s="136">
        <v>0.36299999999999999</v>
      </c>
      <c r="P118" s="136">
        <f>O118*H118</f>
        <v>0.36299999999999999</v>
      </c>
      <c r="Q118" s="136">
        <v>1.2600000000000001E-3</v>
      </c>
      <c r="R118" s="136">
        <f>Q118*H118</f>
        <v>1.2600000000000001E-3</v>
      </c>
      <c r="S118" s="136">
        <v>0</v>
      </c>
      <c r="T118" s="137">
        <f>S118*H118</f>
        <v>0</v>
      </c>
      <c r="AR118" s="132" t="s">
        <v>107</v>
      </c>
      <c r="AT118" s="132" t="s">
        <v>103</v>
      </c>
      <c r="AU118" s="132" t="s">
        <v>99</v>
      </c>
      <c r="AY118" s="13" t="s">
        <v>100</v>
      </c>
      <c r="BE118" s="133">
        <f>IF(N118="základní",J118,0)</f>
        <v>0</v>
      </c>
      <c r="BF118" s="133">
        <f>IF(N118="snížená",J118,0)</f>
        <v>2567292</v>
      </c>
      <c r="BG118" s="133">
        <f>IF(N118="zákl. přenesená",J118,0)</f>
        <v>0</v>
      </c>
      <c r="BH118" s="133">
        <f>IF(N118="sníž. přenesená",J118,0)</f>
        <v>0</v>
      </c>
      <c r="BI118" s="133">
        <f>IF(N118="nulová",J118,0)</f>
        <v>0</v>
      </c>
      <c r="BJ118" s="13" t="s">
        <v>99</v>
      </c>
      <c r="BK118" s="133">
        <f>ROUND(I118*H118,2)</f>
        <v>2567292</v>
      </c>
      <c r="BL118" s="13" t="s">
        <v>107</v>
      </c>
      <c r="BM118" s="132" t="s">
        <v>111</v>
      </c>
    </row>
    <row r="119" spans="2:65" s="1" customFormat="1" ht="6.95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25"/>
    </row>
  </sheetData>
  <autoFilter ref="C113:K118" xr:uid="{00000000-0009-0000-0000-000001000000}"/>
  <mergeCells count="6">
    <mergeCell ref="E106:H10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Jan Pěnkava</cp:lastModifiedBy>
  <cp:lastPrinted>2024-07-03T12:48:56Z</cp:lastPrinted>
  <dcterms:created xsi:type="dcterms:W3CDTF">2023-11-22T09:54:34Z</dcterms:created>
  <dcterms:modified xsi:type="dcterms:W3CDTF">2024-07-03T12:51:01Z</dcterms:modified>
</cp:coreProperties>
</file>