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ilan\Desktop\Oldříčkova 35-37\"/>
    </mc:Choice>
  </mc:AlternateContent>
  <xr:revisionPtr revIDLastSave="0" documentId="13_ncr:1_{A61AE87F-17E1-438E-8512-A5C05174895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ace stavby" sheetId="1" r:id="rId1"/>
    <sheet name="z076102023 - Ondříčkova 3..." sheetId="2" r:id="rId2"/>
  </sheets>
  <definedNames>
    <definedName name="_xlnm._FilterDatabase" localSheetId="1" hidden="1">'z076102023 - Ondříčkova 3...'!$C$124:$K$188</definedName>
    <definedName name="_xlnm.Print_Titles" localSheetId="0">'Rekapitulace stavby'!$92:$92</definedName>
    <definedName name="_xlnm.Print_Titles" localSheetId="1">'z076102023 - Ondříčkova 3...'!$124:$124</definedName>
    <definedName name="_xlnm.Print_Area" localSheetId="0">'Rekapitulace stavby'!$D$4:$AO$76,'Rekapitulace stavby'!$C$82:$AQ$96</definedName>
    <definedName name="_xlnm.Print_Area" localSheetId="1">'z076102023 - Ondříčkova 3...'!$C$4:$J$76,'z076102023 - Ondříčkova 3...'!$C$82:$J$108,'z076102023 - Ondříčkova 3...'!$C$114:$J$188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2" i="2" l="1"/>
  <c r="F90" i="2"/>
  <c r="F15" i="2"/>
  <c r="L90" i="1"/>
  <c r="J35" i="2"/>
  <c r="J34" i="2"/>
  <c r="AY95" i="1"/>
  <c r="J33" i="2"/>
  <c r="AX95" i="1"/>
  <c r="BI188" i="2"/>
  <c r="BH188" i="2"/>
  <c r="BG188" i="2"/>
  <c r="BE188" i="2"/>
  <c r="T188" i="2"/>
  <c r="T187" i="2" s="1"/>
  <c r="T184" i="2" s="1"/>
  <c r="R188" i="2"/>
  <c r="R187" i="2"/>
  <c r="P188" i="2"/>
  <c r="P187" i="2"/>
  <c r="BI186" i="2"/>
  <c r="BH186" i="2"/>
  <c r="BG186" i="2"/>
  <c r="BE186" i="2"/>
  <c r="T186" i="2"/>
  <c r="T185" i="2"/>
  <c r="R186" i="2"/>
  <c r="R185" i="2"/>
  <c r="R184" i="2" s="1"/>
  <c r="P186" i="2"/>
  <c r="P185" i="2"/>
  <c r="P184" i="2" s="1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T155" i="2"/>
  <c r="R156" i="2"/>
  <c r="R155" i="2" s="1"/>
  <c r="P156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F119" i="2"/>
  <c r="E117" i="2"/>
  <c r="F87" i="2"/>
  <c r="E85" i="2"/>
  <c r="J22" i="2"/>
  <c r="E22" i="2"/>
  <c r="J90" i="2" s="1"/>
  <c r="J21" i="2"/>
  <c r="J19" i="2"/>
  <c r="E19" i="2"/>
  <c r="J89" i="2"/>
  <c r="J18" i="2"/>
  <c r="J16" i="2"/>
  <c r="E16" i="2"/>
  <c r="J15" i="2"/>
  <c r="J13" i="2"/>
  <c r="E13" i="2"/>
  <c r="F89" i="2"/>
  <c r="J12" i="2"/>
  <c r="J10" i="2"/>
  <c r="J119" i="2"/>
  <c r="AM90" i="1"/>
  <c r="AM89" i="1"/>
  <c r="L89" i="1"/>
  <c r="AM87" i="1"/>
  <c r="L87" i="1"/>
  <c r="L85" i="1"/>
  <c r="L84" i="1"/>
  <c r="BK186" i="2"/>
  <c r="J145" i="2"/>
  <c r="BK128" i="2"/>
  <c r="J165" i="2"/>
  <c r="J164" i="2"/>
  <c r="BK156" i="2"/>
  <c r="J153" i="2"/>
  <c r="BK152" i="2"/>
  <c r="J143" i="2"/>
  <c r="BK139" i="2"/>
  <c r="J137" i="2"/>
  <c r="BK132" i="2"/>
  <c r="BK130" i="2"/>
  <c r="J180" i="2"/>
  <c r="BK179" i="2"/>
  <c r="BK173" i="2"/>
  <c r="BK188" i="2"/>
  <c r="J188" i="2"/>
  <c r="J186" i="2"/>
  <c r="J182" i="2"/>
  <c r="J178" i="2"/>
  <c r="J177" i="2"/>
  <c r="BK164" i="2"/>
  <c r="J160" i="2"/>
  <c r="J156" i="2"/>
  <c r="BK154" i="2"/>
  <c r="BK149" i="2"/>
  <c r="J179" i="2"/>
  <c r="J173" i="2"/>
  <c r="BK172" i="2"/>
  <c r="BK170" i="2"/>
  <c r="J167" i="2"/>
  <c r="BK165" i="2"/>
  <c r="J162" i="2"/>
  <c r="J175" i="2"/>
  <c r="BK168" i="2"/>
  <c r="J166" i="2"/>
  <c r="BK162" i="2"/>
  <c r="J148" i="2"/>
  <c r="BK146" i="2"/>
  <c r="BK143" i="2"/>
  <c r="J132" i="2"/>
  <c r="J128" i="2"/>
  <c r="AS94" i="1"/>
  <c r="BK178" i="2"/>
  <c r="J130" i="2"/>
  <c r="J181" i="2"/>
  <c r="BK160" i="2"/>
  <c r="J141" i="2"/>
  <c r="BK182" i="2"/>
  <c r="J170" i="2"/>
  <c r="BK159" i="2"/>
  <c r="J159" i="2"/>
  <c r="J139" i="2"/>
  <c r="J135" i="2"/>
  <c r="BK181" i="2"/>
  <c r="BK180" i="2"/>
  <c r="BK177" i="2"/>
  <c r="BK175" i="2"/>
  <c r="J172" i="2"/>
  <c r="J168" i="2"/>
  <c r="BK167" i="2"/>
  <c r="BK166" i="2"/>
  <c r="BK153" i="2"/>
  <c r="J146" i="2"/>
  <c r="J154" i="2"/>
  <c r="J152" i="2"/>
  <c r="BK145" i="2"/>
  <c r="BK141" i="2"/>
  <c r="BK137" i="2"/>
  <c r="BK142" i="2"/>
  <c r="BK148" i="2"/>
  <c r="J142" i="2"/>
  <c r="BK140" i="2"/>
  <c r="J149" i="2"/>
  <c r="J140" i="2"/>
  <c r="BK135" i="2"/>
  <c r="R127" i="2" l="1"/>
  <c r="BK134" i="2"/>
  <c r="J134" i="2" s="1"/>
  <c r="J97" i="2" s="1"/>
  <c r="BK127" i="2"/>
  <c r="P127" i="2"/>
  <c r="T127" i="2"/>
  <c r="BK147" i="2"/>
  <c r="J147" i="2" s="1"/>
  <c r="J98" i="2" s="1"/>
  <c r="T147" i="2"/>
  <c r="R151" i="2"/>
  <c r="P158" i="2"/>
  <c r="R161" i="2"/>
  <c r="BK174" i="2"/>
  <c r="J174" i="2" s="1"/>
  <c r="J104" i="2" s="1"/>
  <c r="R134" i="2"/>
  <c r="P147" i="2"/>
  <c r="P151" i="2"/>
  <c r="BK161" i="2"/>
  <c r="J161" i="2" s="1"/>
  <c r="J103" i="2" s="1"/>
  <c r="P174" i="2"/>
  <c r="T134" i="2"/>
  <c r="BK151" i="2"/>
  <c r="J151" i="2" s="1"/>
  <c r="J99" i="2" s="1"/>
  <c r="T151" i="2"/>
  <c r="BK158" i="2"/>
  <c r="J158" i="2" s="1"/>
  <c r="J102" i="2" s="1"/>
  <c r="R158" i="2"/>
  <c r="P161" i="2"/>
  <c r="R174" i="2"/>
  <c r="P134" i="2"/>
  <c r="R147" i="2"/>
  <c r="T158" i="2"/>
  <c r="T161" i="2"/>
  <c r="T174" i="2"/>
  <c r="BF141" i="2"/>
  <c r="J122" i="2"/>
  <c r="BF143" i="2"/>
  <c r="BF148" i="2"/>
  <c r="BF153" i="2"/>
  <c r="J121" i="2"/>
  <c r="BF142" i="2"/>
  <c r="BF146" i="2"/>
  <c r="BF154" i="2"/>
  <c r="BF159" i="2"/>
  <c r="BF182" i="2"/>
  <c r="BF188" i="2"/>
  <c r="BF140" i="2"/>
  <c r="BF145" i="2"/>
  <c r="BF139" i="2"/>
  <c r="BF156" i="2"/>
  <c r="BF165" i="2"/>
  <c r="BF170" i="2"/>
  <c r="BF177" i="2"/>
  <c r="J87" i="2"/>
  <c r="BF167" i="2"/>
  <c r="BF130" i="2"/>
  <c r="BF152" i="2"/>
  <c r="BF160" i="2"/>
  <c r="BF173" i="2"/>
  <c r="BF164" i="2"/>
  <c r="BF166" i="2"/>
  <c r="BF168" i="2"/>
  <c r="BF181" i="2"/>
  <c r="BF128" i="2"/>
  <c r="BF135" i="2"/>
  <c r="BF137" i="2"/>
  <c r="BK155" i="2"/>
  <c r="J155" i="2" s="1"/>
  <c r="J100" i="2" s="1"/>
  <c r="BF172" i="2"/>
  <c r="BF178" i="2"/>
  <c r="F121" i="2"/>
  <c r="BF149" i="2"/>
  <c r="BF162" i="2"/>
  <c r="BF186" i="2"/>
  <c r="BK185" i="2"/>
  <c r="J185" i="2"/>
  <c r="J106" i="2"/>
  <c r="BF132" i="2"/>
  <c r="BF175" i="2"/>
  <c r="BF179" i="2"/>
  <c r="BF180" i="2"/>
  <c r="BK187" i="2"/>
  <c r="J187" i="2"/>
  <c r="J107" i="2" s="1"/>
  <c r="J31" i="2"/>
  <c r="AV95" i="1" s="1"/>
  <c r="F34" i="2"/>
  <c r="BC95" i="1" s="1"/>
  <c r="BC94" i="1" s="1"/>
  <c r="AY94" i="1" s="1"/>
  <c r="F33" i="2"/>
  <c r="BB95" i="1" s="1"/>
  <c r="BB94" i="1" s="1"/>
  <c r="W31" i="1" s="1"/>
  <c r="F31" i="2"/>
  <c r="AZ95" i="1" s="1"/>
  <c r="AZ94" i="1" s="1"/>
  <c r="W29" i="1" s="1"/>
  <c r="F35" i="2"/>
  <c r="BD95" i="1" s="1"/>
  <c r="BD94" i="1" s="1"/>
  <c r="W33" i="1" s="1"/>
  <c r="P157" i="2" l="1"/>
  <c r="T157" i="2"/>
  <c r="R157" i="2"/>
  <c r="T126" i="2"/>
  <c r="T125" i="2"/>
  <c r="P126" i="2"/>
  <c r="P125" i="2"/>
  <c r="AU95" i="1"/>
  <c r="AU94" i="1" s="1"/>
  <c r="BK126" i="2"/>
  <c r="J126" i="2" s="1"/>
  <c r="J95" i="2" s="1"/>
  <c r="R126" i="2"/>
  <c r="R125" i="2"/>
  <c r="J127" i="2"/>
  <c r="J96" i="2" s="1"/>
  <c r="BK157" i="2"/>
  <c r="J157" i="2" s="1"/>
  <c r="J101" i="2" s="1"/>
  <c r="BK184" i="2"/>
  <c r="J184" i="2" s="1"/>
  <c r="J105" i="2" s="1"/>
  <c r="AV94" i="1"/>
  <c r="AK29" i="1" s="1"/>
  <c r="J32" i="2"/>
  <c r="AW95" i="1" s="1"/>
  <c r="AT95" i="1" s="1"/>
  <c r="AX94" i="1"/>
  <c r="W32" i="1"/>
  <c r="F32" i="2"/>
  <c r="BA95" i="1" s="1"/>
  <c r="BA94" i="1" s="1"/>
  <c r="W30" i="1" s="1"/>
  <c r="BK125" i="2" l="1"/>
  <c r="J125" i="2" s="1"/>
  <c r="J94" i="2" s="1"/>
  <c r="AW94" i="1"/>
  <c r="AK30" i="1" s="1"/>
  <c r="J28" i="2" l="1"/>
  <c r="AG95" i="1" s="1"/>
  <c r="AG94" i="1" s="1"/>
  <c r="AT94" i="1"/>
  <c r="AN95" i="1" l="1"/>
  <c r="J37" i="2"/>
  <c r="AN94" i="1"/>
  <c r="AK26" i="1"/>
  <c r="AK35" i="1" s="1"/>
</calcChain>
</file>

<file path=xl/sharedStrings.xml><?xml version="1.0" encoding="utf-8"?>
<sst xmlns="http://schemas.openxmlformats.org/spreadsheetml/2006/main" count="975" uniqueCount="305">
  <si>
    <t>Export Komplet</t>
  </si>
  <si>
    <t/>
  </si>
  <si>
    <t>2.0</t>
  </si>
  <si>
    <t>False</t>
  </si>
  <si>
    <t>{05a495e1-41ed-4a9f-91a0-b043ece6f814}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</si>
  <si>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</si>
  <si>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</si>
  <si>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</si>
  <si>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</si>
  <si>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</si>
  <si>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</si>
  <si>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</si>
  <si>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</si>
  <si>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z076102023</t>
  </si>
  <si>
    <t>Stavba:</t>
  </si>
  <si>
    <t>Ondříčkova 385/35-391/37 - ZTI - stoupací potrubí - šachta</t>
  </si>
  <si>
    <t>0,1</t>
  </si>
  <si>
    <t>KSO:</t>
  </si>
  <si>
    <t>CC-CZ:</t>
  </si>
  <si>
    <t>1</t>
  </si>
  <si>
    <t>Místo:</t>
  </si>
  <si>
    <t xml:space="preserve">Praha </t>
  </si>
  <si>
    <t>Datum:</t>
  </si>
  <si>
    <t>Zadavatel:</t>
  </si>
  <si>
    <t>IČ:</t>
  </si>
  <si>
    <t xml:space="preserve"> </t>
  </si>
  <si>
    <t>DIČ:</t>
  </si>
  <si>
    <t>Zhotovitel:</t>
  </si>
  <si>
    <t>True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</si>
  <si>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</si>
  <si>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</si>
  <si>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</si>
  <si>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</si>
  <si>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</si>
  <si>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</si>
  <si>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</si>
  <si>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</si>
  <si>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</si>
  <si>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</si>
  <si>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</si>
  <si>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</si>
  <si>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</si>
  <si>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</si>
  <si>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</si>
  <si>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</si>
  <si>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</si>
  <si>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</si>
  <si>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</si>
  <si>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</si>
  <si>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</si>
  <si>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</si>
  <si>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</si>
  <si>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</si>
  <si>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</si>
  <si>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</si>
  <si>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</si>
  <si>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</si>
  <si>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</si>
  <si>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</si>
  <si>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</si>
  <si>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</si>
  <si>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</si>
  <si>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</si>
  <si>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</si>
  <si>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</si>
  <si>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</si>
  <si>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</si>
  <si>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</si>
  <si>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</si>
  <si>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</si>
  <si>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</si>
  <si>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</si>
  <si>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</si>
  <si>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</si>
  <si>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</si>
  <si>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</si>
  <si>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</si>
  <si>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</si>
  <si>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</si>
  <si>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</si>
  <si>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</si>
  <si>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</si>
  <si>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</si>
  <si>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</si>
  <si>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</si>
  <si>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</si>
  <si>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</si>
  <si>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</si>
  <si>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</si>
  <si>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</si>
  <si>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</si>
  <si>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</si>
  <si>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781 - Dokončovací práce - obklady</t>
  </si>
  <si>
    <t xml:space="preserve">    784 - Dokončovací práce - malby a tapety</t>
  </si>
  <si>
    <t>VRN - Vedlejší rozpočtové náklady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</si>
  <si>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</si>
  <si>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</si>
  <si>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</si>
  <si>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</si>
  <si>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</si>
  <si>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</si>
  <si>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</si>
  <si>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</si>
  <si>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</si>
  <si>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</si>
  <si>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</si>
  <si>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</si>
  <si>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</si>
  <si>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</si>
  <si>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</si>
  <si>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</si>
  <si>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</si>
  <si>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</si>
  <si>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</si>
  <si>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</si>
  <si>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</si>
  <si>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342272215</t>
  </si>
  <si>
    <t>Příčka z pórobetonových hladkých tvárnic na tenkovrstvou maltu tl 75 mm</t>
  </si>
  <si>
    <t>m2</t>
  </si>
  <si>
    <t>4</t>
  </si>
  <si>
    <t>2</t>
  </si>
  <si>
    <t>1323529587</t>
  </si>
  <si>
    <t>VV</t>
  </si>
  <si>
    <t>0,9*2,6</t>
  </si>
  <si>
    <t>342291111</t>
  </si>
  <si>
    <t>Ukotvení příček montážní polyuretanovou pěnou tl příčky do 100 mm</t>
  </si>
  <si>
    <t>m</t>
  </si>
  <si>
    <t>-532256486</t>
  </si>
  <si>
    <t>0,9</t>
  </si>
  <si>
    <t>342291121</t>
  </si>
  <si>
    <t>Ukotvení příček k cihelným konstrukcím plochými kotvami</t>
  </si>
  <si>
    <t>-2057534398</t>
  </si>
  <si>
    <t>2,6*2</t>
  </si>
  <si>
    <t>6</t>
  </si>
  <si>
    <t>Úpravy povrchů, podlahy a osazování výplní</t>
  </si>
  <si>
    <t>611121112</t>
  </si>
  <si>
    <t>Zatření spár stěrkovou hmotou vnitřních stropů z pórobetonových tvárnic</t>
  </si>
  <si>
    <t>-419954955</t>
  </si>
  <si>
    <t>0,9*0,1</t>
  </si>
  <si>
    <t>5</t>
  </si>
  <si>
    <t>611131100</t>
  </si>
  <si>
    <t>Vápenný postřik vnitřních stropů nanášený ručně</t>
  </si>
  <si>
    <t>-1634374746</t>
  </si>
  <si>
    <t>1,1*0,9</t>
  </si>
  <si>
    <t>611131121</t>
  </si>
  <si>
    <t>Penetrační disperzní nátěr vnitřních stropů nanášený ručně</t>
  </si>
  <si>
    <t>1531251221</t>
  </si>
  <si>
    <t>7</t>
  </si>
  <si>
    <t>611135001</t>
  </si>
  <si>
    <t>Vyrovnání podkladu vnitřních stropů maltou vápenocementovou tl do 10 mm</t>
  </si>
  <si>
    <t>672527898</t>
  </si>
  <si>
    <t>8</t>
  </si>
  <si>
    <t>611142001</t>
  </si>
  <si>
    <t>Potažení vnitřních stropů sklovláknitým pletivem vtlačeným do tenkovrstvé hmoty</t>
  </si>
  <si>
    <t>710450465</t>
  </si>
  <si>
    <t>9</t>
  </si>
  <si>
    <t>611311141</t>
  </si>
  <si>
    <t>Vápenná omítka štuková dvouvrstvá vnitřních stropů rovných nanášená ručně</t>
  </si>
  <si>
    <t>1711121592</t>
  </si>
  <si>
    <t>10</t>
  </si>
  <si>
    <t>612131121</t>
  </si>
  <si>
    <t>Penetrační disperzní nátěr vnitřních stěn nanášený ručně</t>
  </si>
  <si>
    <t>-1825928135</t>
  </si>
  <si>
    <t>11</t>
  </si>
  <si>
    <t>612142001</t>
  </si>
  <si>
    <t>Potažení vnitřních stěn sklovláknitým pletivem vtlačeným do tenkovrstvé hmoty</t>
  </si>
  <si>
    <t>-1506976724</t>
  </si>
  <si>
    <t>12</t>
  </si>
  <si>
    <t>612311141</t>
  </si>
  <si>
    <t>Vápenná omítka štuková dvouvrstvá vnitřních stěn nanášená ručně</t>
  </si>
  <si>
    <t>-2087107694</t>
  </si>
  <si>
    <t>Ostatní konstrukce a práce, bourání</t>
  </si>
  <si>
    <t>13</t>
  </si>
  <si>
    <t>953945121</t>
  </si>
  <si>
    <t>Kotvy mechanické M 10 dl 90 mm pro střední zatížení do betonu, ŽB nebo kamene s vyvrtáním otvoru</t>
  </si>
  <si>
    <t>kus</t>
  </si>
  <si>
    <t>907186611</t>
  </si>
  <si>
    <t>14</t>
  </si>
  <si>
    <t>985112111</t>
  </si>
  <si>
    <t>Odsekání degradovaného betonu stěn tl do 10 mm</t>
  </si>
  <si>
    <t>1835157561</t>
  </si>
  <si>
    <t>0,15*2,6</t>
  </si>
  <si>
    <t>997</t>
  </si>
  <si>
    <t>Přesun sutě</t>
  </si>
  <si>
    <t>997013215</t>
  </si>
  <si>
    <t>Vnitrostaveništní doprava suti a vybouraných hmot pro budovy v do 18 m ručně</t>
  </si>
  <si>
    <t>t</t>
  </si>
  <si>
    <t>-1731175729</t>
  </si>
  <si>
    <t>16</t>
  </si>
  <si>
    <t>997013501</t>
  </si>
  <si>
    <t>Odvoz suti na skládku a vybouraných hmot nebo meziskládku  se složením</t>
  </si>
  <si>
    <t>446032485</t>
  </si>
  <si>
    <t>17</t>
  </si>
  <si>
    <t>997013821</t>
  </si>
  <si>
    <t>Poplatek za uložení stavebního odpadu s azbestem na skládce (skládkovné)</t>
  </si>
  <si>
    <t>1651123376</t>
  </si>
  <si>
    <t>998</t>
  </si>
  <si>
    <t>Přesun hmot</t>
  </si>
  <si>
    <t>18</t>
  </si>
  <si>
    <t>998011004</t>
  </si>
  <si>
    <t>Přesun hmot pro budovy zděné v do 36 m</t>
  </si>
  <si>
    <t>-431431434</t>
  </si>
  <si>
    <t>PSV</t>
  </si>
  <si>
    <t>Práce a dodávky PSV</t>
  </si>
  <si>
    <t>763</t>
  </si>
  <si>
    <t>Konstrukce suché výstavby</t>
  </si>
  <si>
    <t>19</t>
  </si>
  <si>
    <t>763172315</t>
  </si>
  <si>
    <t>Montáž revizních dvířek do SDK kcí vel. 600x800 mm</t>
  </si>
  <si>
    <t>1627357388</t>
  </si>
  <si>
    <t>20</t>
  </si>
  <si>
    <t>M</t>
  </si>
  <si>
    <t>59030714R01</t>
  </si>
  <si>
    <t xml:space="preserve">dvířka revizní pod obklad 600x800mm </t>
  </si>
  <si>
    <t>32</t>
  </si>
  <si>
    <t>867602454</t>
  </si>
  <si>
    <t>781</t>
  </si>
  <si>
    <t>Dokončovací práce - obklady</t>
  </si>
  <si>
    <t>781111011</t>
  </si>
  <si>
    <t>Ometení (oprášení) stěny při přípravě podkladu</t>
  </si>
  <si>
    <t>-1587995550</t>
  </si>
  <si>
    <t>0,9*1,5</t>
  </si>
  <si>
    <t>22</t>
  </si>
  <si>
    <t>781121011</t>
  </si>
  <si>
    <t>Nátěr penetrační na stěnu</t>
  </si>
  <si>
    <t>-729729705</t>
  </si>
  <si>
    <t>23</t>
  </si>
  <si>
    <t>781161021</t>
  </si>
  <si>
    <t>Montáž profilu ukončujícího pro plynulý přechod (dlažby s kobercem apod.)</t>
  </si>
  <si>
    <t>-798243628</t>
  </si>
  <si>
    <t>24</t>
  </si>
  <si>
    <t>55343120</t>
  </si>
  <si>
    <t>profil Al stříbro</t>
  </si>
  <si>
    <t>133853590</t>
  </si>
  <si>
    <t>25</t>
  </si>
  <si>
    <t>781474116</t>
  </si>
  <si>
    <t>Montáž obkladů vnitřních keramických hladkých do 35 ks/m2 lepených flexibilním lepidlem</t>
  </si>
  <si>
    <t>1260676195</t>
  </si>
  <si>
    <t>26</t>
  </si>
  <si>
    <t>59761068R01</t>
  </si>
  <si>
    <t>obklad keramický pro interiér 150x150 lesklý, bílý</t>
  </si>
  <si>
    <t>1412346057</t>
  </si>
  <si>
    <t>1,34545454545455*1,1 'Přepočtené koeficientem množství</t>
  </si>
  <si>
    <t>27</t>
  </si>
  <si>
    <t>781495115</t>
  </si>
  <si>
    <t>Spárování vnitřních obkladů silikonem</t>
  </si>
  <si>
    <t>-903321452</t>
  </si>
  <si>
    <t>1,5</t>
  </si>
  <si>
    <t>28</t>
  </si>
  <si>
    <t>781495142</t>
  </si>
  <si>
    <t>Průnik obkladem kruhový do DN 90</t>
  </si>
  <si>
    <t>293116780</t>
  </si>
  <si>
    <t>29</t>
  </si>
  <si>
    <t>781495185</t>
  </si>
  <si>
    <t>Řezání pracnější rovné keramických obkládaček</t>
  </si>
  <si>
    <t>-2137573797</t>
  </si>
  <si>
    <t>784</t>
  </si>
  <si>
    <t>Dokončovací práce - malby a tapety</t>
  </si>
  <si>
    <t>30</t>
  </si>
  <si>
    <t>784111001</t>
  </si>
  <si>
    <t>Oprášení (ometení ) podkladu v místnostech výšky do 3,80 m</t>
  </si>
  <si>
    <t>-1281281204</t>
  </si>
  <si>
    <t>0,9*1,1</t>
  </si>
  <si>
    <t>31</t>
  </si>
  <si>
    <t>784111011</t>
  </si>
  <si>
    <t>Obroušení podkladu omítnutého v místnostech výšky do 3,80 m</t>
  </si>
  <si>
    <t>1368665817</t>
  </si>
  <si>
    <t>784121001</t>
  </si>
  <si>
    <t>Oškrabání malby v mísnostech výšky do 3,80 m</t>
  </si>
  <si>
    <t>-959382715</t>
  </si>
  <si>
    <t>33</t>
  </si>
  <si>
    <t>784121011</t>
  </si>
  <si>
    <t>Rozmývání podkladu po oškrabání malby v místnostech výšky do 3,80 m</t>
  </si>
  <si>
    <t>-1052166344</t>
  </si>
  <si>
    <t>34</t>
  </si>
  <si>
    <t>784161231</t>
  </si>
  <si>
    <t>Lokální vyrovnání podkladu sádrovou stěrkou plochy do 1,0 m2 v místnostech výšky do 3,80 m</t>
  </si>
  <si>
    <t>1205706014</t>
  </si>
  <si>
    <t>35</t>
  </si>
  <si>
    <t>784181101</t>
  </si>
  <si>
    <t>Základní akrylátová jednonásobná penetrace podkladu v místnostech výšky do 3,80m</t>
  </si>
  <si>
    <t>-1699701708</t>
  </si>
  <si>
    <t>36</t>
  </si>
  <si>
    <t>784211121</t>
  </si>
  <si>
    <t>Dvojnásobné bílé malby ze směsí za mokra středně otěruvzdorných v místnostech výšky do 3,80 m</t>
  </si>
  <si>
    <t>1429015814</t>
  </si>
  <si>
    <t>0,99+0,99</t>
  </si>
  <si>
    <t>VRN</t>
  </si>
  <si>
    <t>Vedlejší rozpočtové náklady</t>
  </si>
  <si>
    <t>VRN5</t>
  </si>
  <si>
    <t>Finanční náklady</t>
  </si>
  <si>
    <t>37</t>
  </si>
  <si>
    <t>051103000</t>
  </si>
  <si>
    <t xml:space="preserve">Pojištění proti poškození majetku vklastníků v bytech </t>
  </si>
  <si>
    <t xml:space="preserve">kus </t>
  </si>
  <si>
    <t>1024</t>
  </si>
  <si>
    <t>1916364972</t>
  </si>
  <si>
    <t>VRN9</t>
  </si>
  <si>
    <t>Ostatní náklady</t>
  </si>
  <si>
    <t>38</t>
  </si>
  <si>
    <t>091204000</t>
  </si>
  <si>
    <t>Zabezpečovací práce související s ochranou majetku vlastníků v bytech</t>
  </si>
  <si>
    <t>-954592716</t>
  </si>
  <si>
    <t>NOBILES s.r.o., Mátová 194/30, 104 00 Praha 10 Křeslice</t>
  </si>
  <si>
    <t>CZ25671375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</si>
</sst>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33" fillId="0" borderId="0" xfId="0" applyFont="1"/>
    <xf numFmtId="14" fontId="2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L91" sqref="L91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47.4257812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8.8554687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7.049999999999997" customHeight="1">
      <c r="AR2" s="171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4" t="s">
        <v>6</v>
      </c>
      <c r="BT2" s="14" t="s">
        <v>7</v>
      </c>
    </row>
    <row r="3" spans="1:74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5.0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56" t="s">
        <v>13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R5" s="17"/>
      <c r="BS5" s="14" t="s">
        <v>6</v>
      </c>
    </row>
    <row r="6" spans="1:74" ht="37.049999999999997" customHeight="1">
      <c r="B6" s="17"/>
      <c r="D6" s="22" t="s">
        <v>14</v>
      </c>
      <c r="K6" s="158" t="s">
        <v>15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R6" s="17"/>
      <c r="BS6" s="14" t="s">
        <v>16</v>
      </c>
    </row>
    <row r="7" spans="1:74" ht="12" customHeight="1">
      <c r="B7" s="17"/>
      <c r="D7" s="23" t="s">
        <v>17</v>
      </c>
      <c r="K7" s="21" t="s">
        <v>1</v>
      </c>
      <c r="AK7" s="23" t="s">
        <v>18</v>
      </c>
      <c r="AN7" s="21" t="s">
        <v>1</v>
      </c>
      <c r="AR7" s="17"/>
      <c r="BS7" s="14" t="s">
        <v>19</v>
      </c>
    </row>
    <row r="8" spans="1:74" ht="12" customHeight="1">
      <c r="B8" s="17"/>
      <c r="D8" s="23" t="s">
        <v>20</v>
      </c>
      <c r="K8" s="21" t="s">
        <v>21</v>
      </c>
      <c r="AK8" s="23" t="s">
        <v>22</v>
      </c>
      <c r="AN8" s="192">
        <v>45297</v>
      </c>
      <c r="AR8" s="17"/>
      <c r="BS8" s="14" t="s">
        <v>16</v>
      </c>
    </row>
    <row r="9" spans="1:74" ht="14.4" customHeight="1">
      <c r="B9" s="17"/>
      <c r="AR9" s="17"/>
      <c r="BS9" s="14" t="s">
        <v>16</v>
      </c>
    </row>
    <row r="10" spans="1:74" ht="12" customHeight="1">
      <c r="B10" s="17"/>
      <c r="D10" s="23" t="s">
        <v>23</v>
      </c>
      <c r="AK10" s="23" t="s">
        <v>24</v>
      </c>
      <c r="AN10" s="21" t="s">
        <v>1</v>
      </c>
      <c r="AR10" s="17"/>
      <c r="BS10" s="14" t="s">
        <v>16</v>
      </c>
    </row>
    <row r="11" spans="1:74" ht="18.45" customHeight="1">
      <c r="B11" s="17"/>
      <c r="E11" s="21" t="s">
        <v>25</v>
      </c>
      <c r="AK11" s="23" t="s">
        <v>26</v>
      </c>
      <c r="AN11" s="21" t="s">
        <v>1</v>
      </c>
      <c r="AR11" s="17"/>
      <c r="BS11" s="14" t="s">
        <v>16</v>
      </c>
    </row>
    <row r="12" spans="1:74" ht="7.05" customHeight="1">
      <c r="B12" s="17"/>
      <c r="AR12" s="17"/>
      <c r="BS12" s="14" t="s">
        <v>16</v>
      </c>
    </row>
    <row r="13" spans="1:74" ht="12" customHeight="1">
      <c r="B13" s="17"/>
      <c r="D13" s="23" t="s">
        <v>27</v>
      </c>
      <c r="K13" s="191" t="s">
        <v>303</v>
      </c>
      <c r="AK13" s="23" t="s">
        <v>24</v>
      </c>
      <c r="AN13" s="21">
        <v>25671375</v>
      </c>
      <c r="AR13" s="17"/>
      <c r="BS13" s="14" t="s">
        <v>16</v>
      </c>
    </row>
    <row r="14" spans="1:74" ht="13.2">
      <c r="B14" s="17"/>
      <c r="E14" s="21" t="s">
        <v>25</v>
      </c>
      <c r="AK14" s="23" t="s">
        <v>26</v>
      </c>
      <c r="AN14" s="21" t="s">
        <v>304</v>
      </c>
      <c r="AR14" s="17"/>
      <c r="BS14" s="14" t="s">
        <v>16</v>
      </c>
    </row>
    <row r="15" spans="1:74" ht="7.05" customHeight="1">
      <c r="B15" s="17"/>
      <c r="AR15" s="17"/>
      <c r="BS15" s="14" t="s">
        <v>28</v>
      </c>
    </row>
    <row r="16" spans="1:74" ht="12" customHeight="1">
      <c r="B16" s="17"/>
      <c r="D16" s="23" t="s">
        <v>29</v>
      </c>
      <c r="AK16" s="23" t="s">
        <v>24</v>
      </c>
      <c r="AN16" s="21" t="s">
        <v>1</v>
      </c>
      <c r="AR16" s="17"/>
      <c r="BS16" s="14" t="s">
        <v>3</v>
      </c>
    </row>
    <row r="17" spans="2:71" ht="18.45" customHeight="1">
      <c r="B17" s="17"/>
      <c r="E17" s="21" t="s">
        <v>25</v>
      </c>
      <c r="AK17" s="23" t="s">
        <v>26</v>
      </c>
      <c r="AN17" s="21" t="s">
        <v>1</v>
      </c>
      <c r="AR17" s="17"/>
      <c r="BS17" s="14" t="s">
        <v>3</v>
      </c>
    </row>
    <row r="18" spans="2:71" ht="7.05" customHeight="1">
      <c r="B18" s="17"/>
      <c r="AR18" s="17"/>
      <c r="BS18" s="14" t="s">
        <v>6</v>
      </c>
    </row>
    <row r="19" spans="2:71" ht="12" customHeight="1">
      <c r="B19" s="17"/>
      <c r="D19" s="23" t="s">
        <v>30</v>
      </c>
      <c r="AK19" s="23" t="s">
        <v>24</v>
      </c>
      <c r="AN19" s="21" t="s">
        <v>1</v>
      </c>
      <c r="AR19" s="17"/>
      <c r="BS19" s="14" t="s">
        <v>6</v>
      </c>
    </row>
    <row r="20" spans="2:71" ht="18.45" customHeight="1">
      <c r="B20" s="17"/>
      <c r="E20" s="21" t="s">
        <v>25</v>
      </c>
      <c r="AK20" s="23" t="s">
        <v>26</v>
      </c>
      <c r="AN20" s="21" t="s">
        <v>1</v>
      </c>
      <c r="AR20" s="17"/>
      <c r="BS20" s="14" t="s">
        <v>28</v>
      </c>
    </row>
    <row r="21" spans="2:71" ht="7.05" customHeight="1">
      <c r="B21" s="17"/>
      <c r="AR21" s="17"/>
    </row>
    <row r="22" spans="2:71" ht="12" customHeight="1">
      <c r="B22" s="17"/>
      <c r="D22" s="23" t="s">
        <v>31</v>
      </c>
      <c r="AR22" s="17"/>
    </row>
    <row r="23" spans="2:71" ht="14.55" customHeight="1">
      <c r="B23" s="17"/>
      <c r="E23" s="159" t="s">
        <v>1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R23" s="17"/>
    </row>
    <row r="24" spans="2:71" ht="7.05" customHeight="1">
      <c r="B24" s="17"/>
      <c r="AR24" s="17"/>
    </row>
    <row r="25" spans="2:71" ht="7.0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5" customHeight="1">
      <c r="B26" s="26"/>
      <c r="D26" s="27" t="s">
        <v>32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60">
        <f>ROUND(AG94,2)</f>
        <v>19761.96</v>
      </c>
      <c r="AL26" s="161"/>
      <c r="AM26" s="161"/>
      <c r="AN26" s="161"/>
      <c r="AO26" s="161"/>
      <c r="AR26" s="26"/>
    </row>
    <row r="27" spans="2:71" s="1" customFormat="1" ht="7.05" customHeight="1">
      <c r="B27" s="26"/>
      <c r="AR27" s="26"/>
    </row>
    <row r="28" spans="2:71" s="1" customFormat="1" ht="13.2">
      <c r="B28" s="26"/>
      <c r="L28" s="162" t="s">
        <v>33</v>
      </c>
      <c r="M28" s="162"/>
      <c r="N28" s="162"/>
      <c r="O28" s="162"/>
      <c r="P28" s="162"/>
      <c r="W28" s="162" t="s">
        <v>34</v>
      </c>
      <c r="X28" s="162"/>
      <c r="Y28" s="162"/>
      <c r="Z28" s="162"/>
      <c r="AA28" s="162"/>
      <c r="AB28" s="162"/>
      <c r="AC28" s="162"/>
      <c r="AD28" s="162"/>
      <c r="AE28" s="162"/>
      <c r="AK28" s="162" t="s">
        <v>35</v>
      </c>
      <c r="AL28" s="162"/>
      <c r="AM28" s="162"/>
      <c r="AN28" s="162"/>
      <c r="AO28" s="162"/>
      <c r="AR28" s="26"/>
    </row>
    <row r="29" spans="2:71" s="2" customFormat="1" ht="14.4" customHeight="1">
      <c r="B29" s="30"/>
      <c r="D29" s="23" t="s">
        <v>36</v>
      </c>
      <c r="F29" s="23" t="s">
        <v>37</v>
      </c>
      <c r="L29" s="165">
        <v>0.21</v>
      </c>
      <c r="M29" s="164"/>
      <c r="N29" s="164"/>
      <c r="O29" s="164"/>
      <c r="P29" s="164"/>
      <c r="W29" s="163">
        <f>ROUND(AZ94, 2)</f>
        <v>0</v>
      </c>
      <c r="X29" s="164"/>
      <c r="Y29" s="164"/>
      <c r="Z29" s="164"/>
      <c r="AA29" s="164"/>
      <c r="AB29" s="164"/>
      <c r="AC29" s="164"/>
      <c r="AD29" s="164"/>
      <c r="AE29" s="164"/>
      <c r="AK29" s="163">
        <f>ROUND(AV94, 2)</f>
        <v>0</v>
      </c>
      <c r="AL29" s="164"/>
      <c r="AM29" s="164"/>
      <c r="AN29" s="164"/>
      <c r="AO29" s="164"/>
      <c r="AR29" s="30"/>
    </row>
    <row r="30" spans="2:71" s="2" customFormat="1" ht="14.4" customHeight="1">
      <c r="B30" s="30"/>
      <c r="F30" s="23" t="s">
        <v>38</v>
      </c>
      <c r="L30" s="165">
        <v>0.12</v>
      </c>
      <c r="M30" s="164"/>
      <c r="N30" s="164"/>
      <c r="O30" s="164"/>
      <c r="P30" s="164"/>
      <c r="W30" s="163">
        <f>ROUND(BA94, 2)</f>
        <v>19761.96</v>
      </c>
      <c r="X30" s="164"/>
      <c r="Y30" s="164"/>
      <c r="Z30" s="164"/>
      <c r="AA30" s="164"/>
      <c r="AB30" s="164"/>
      <c r="AC30" s="164"/>
      <c r="AD30" s="164"/>
      <c r="AE30" s="164"/>
      <c r="AK30" s="163">
        <f>ROUND(AW94, 2)</f>
        <v>2371.44</v>
      </c>
      <c r="AL30" s="164"/>
      <c r="AM30" s="164"/>
      <c r="AN30" s="164"/>
      <c r="AO30" s="164"/>
      <c r="AR30" s="30"/>
    </row>
    <row r="31" spans="2:71" s="2" customFormat="1" ht="14.4" hidden="1" customHeight="1">
      <c r="B31" s="30"/>
      <c r="F31" s="23" t="s">
        <v>39</v>
      </c>
      <c r="L31" s="165">
        <v>0.21</v>
      </c>
      <c r="M31" s="164"/>
      <c r="N31" s="164"/>
      <c r="O31" s="164"/>
      <c r="P31" s="164"/>
      <c r="W31" s="163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3">
        <v>0</v>
      </c>
      <c r="AL31" s="164"/>
      <c r="AM31" s="164"/>
      <c r="AN31" s="164"/>
      <c r="AO31" s="164"/>
      <c r="AR31" s="30"/>
    </row>
    <row r="32" spans="2:71" s="2" customFormat="1" ht="14.4" hidden="1" customHeight="1">
      <c r="B32" s="30"/>
      <c r="F32" s="23" t="s">
        <v>40</v>
      </c>
      <c r="L32" s="165">
        <v>0.15</v>
      </c>
      <c r="M32" s="164"/>
      <c r="N32" s="164"/>
      <c r="O32" s="164"/>
      <c r="P32" s="164"/>
      <c r="W32" s="163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3">
        <v>0</v>
      </c>
      <c r="AL32" s="164"/>
      <c r="AM32" s="164"/>
      <c r="AN32" s="164"/>
      <c r="AO32" s="164"/>
      <c r="AR32" s="30"/>
    </row>
    <row r="33" spans="2:44" s="2" customFormat="1" ht="14.4" hidden="1" customHeight="1">
      <c r="B33" s="30"/>
      <c r="F33" s="23" t="s">
        <v>41</v>
      </c>
      <c r="L33" s="165">
        <v>0</v>
      </c>
      <c r="M33" s="164"/>
      <c r="N33" s="164"/>
      <c r="O33" s="164"/>
      <c r="P33" s="164"/>
      <c r="W33" s="163">
        <f>ROUND(BD94, 2)</f>
        <v>0</v>
      </c>
      <c r="X33" s="164"/>
      <c r="Y33" s="164"/>
      <c r="Z33" s="164"/>
      <c r="AA33" s="164"/>
      <c r="AB33" s="164"/>
      <c r="AC33" s="164"/>
      <c r="AD33" s="164"/>
      <c r="AE33" s="164"/>
      <c r="AK33" s="163">
        <v>0</v>
      </c>
      <c r="AL33" s="164"/>
      <c r="AM33" s="164"/>
      <c r="AN33" s="164"/>
      <c r="AO33" s="164"/>
      <c r="AR33" s="30"/>
    </row>
    <row r="34" spans="2:44" s="1" customFormat="1" ht="7.05" customHeight="1">
      <c r="B34" s="26"/>
      <c r="AR34" s="26"/>
    </row>
    <row r="35" spans="2:44" s="1" customFormat="1" ht="25.95" customHeight="1">
      <c r="B35" s="26"/>
      <c r="C35" s="31"/>
      <c r="D35" s="32" t="s">
        <v>42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43</v>
      </c>
      <c r="U35" s="33"/>
      <c r="V35" s="33"/>
      <c r="W35" s="33"/>
      <c r="X35" s="186" t="s">
        <v>44</v>
      </c>
      <c r="Y35" s="187"/>
      <c r="Z35" s="187"/>
      <c r="AA35" s="187"/>
      <c r="AB35" s="187"/>
      <c r="AC35" s="33"/>
      <c r="AD35" s="33"/>
      <c r="AE35" s="33"/>
      <c r="AF35" s="33"/>
      <c r="AG35" s="33"/>
      <c r="AH35" s="33"/>
      <c r="AI35" s="33"/>
      <c r="AJ35" s="33"/>
      <c r="AK35" s="188">
        <f>SUM(AK26:AK33)</f>
        <v>22133.399999999998</v>
      </c>
      <c r="AL35" s="187"/>
      <c r="AM35" s="187"/>
      <c r="AN35" s="187"/>
      <c r="AO35" s="189"/>
      <c r="AP35" s="31"/>
      <c r="AQ35" s="31"/>
      <c r="AR35" s="26"/>
    </row>
    <row r="36" spans="2:44" s="1" customFormat="1" ht="7.05" customHeight="1">
      <c r="B36" s="26"/>
      <c r="AR36" s="26"/>
    </row>
    <row r="37" spans="2:44" s="1" customFormat="1" ht="14.4" customHeight="1">
      <c r="B37" s="26"/>
      <c r="AR37" s="26"/>
    </row>
    <row r="38" spans="2:44" ht="14.4" customHeight="1">
      <c r="B38" s="17"/>
      <c r="AR38" s="17"/>
    </row>
    <row r="39" spans="2:44" ht="14.4" customHeight="1">
      <c r="B39" s="17"/>
      <c r="AR39" s="17"/>
    </row>
    <row r="40" spans="2:44" ht="14.4" customHeight="1">
      <c r="B40" s="17"/>
      <c r="AR40" s="17"/>
    </row>
    <row r="41" spans="2:44" ht="14.4" customHeight="1">
      <c r="B41" s="17"/>
      <c r="AR41" s="17"/>
    </row>
    <row r="42" spans="2:44" ht="14.4" customHeight="1">
      <c r="B42" s="17"/>
      <c r="AR42" s="17"/>
    </row>
    <row r="43" spans="2:44" ht="14.4" customHeight="1">
      <c r="B43" s="17"/>
      <c r="AR43" s="17"/>
    </row>
    <row r="44" spans="2:44" ht="14.4" customHeight="1">
      <c r="B44" s="17"/>
      <c r="AR44" s="17"/>
    </row>
    <row r="45" spans="2:44" ht="14.4" customHeight="1">
      <c r="B45" s="17"/>
      <c r="AR45" s="17"/>
    </row>
    <row r="46" spans="2:44" ht="14.4" customHeight="1">
      <c r="B46" s="17"/>
      <c r="AR46" s="17"/>
    </row>
    <row r="47" spans="2:44" ht="14.4" customHeight="1">
      <c r="B47" s="17"/>
      <c r="AR47" s="17"/>
    </row>
    <row r="48" spans="2:44" ht="14.4" customHeight="1">
      <c r="B48" s="17"/>
      <c r="AR48" s="17"/>
    </row>
    <row r="49" spans="2:44" s="1" customFormat="1" ht="14.4" customHeight="1">
      <c r="B49" s="26"/>
      <c r="D49" s="35" t="s">
        <v>45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46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3.2">
      <c r="B60" s="26"/>
      <c r="D60" s="37" t="s">
        <v>47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48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47</v>
      </c>
      <c r="AI60" s="28"/>
      <c r="AJ60" s="28"/>
      <c r="AK60" s="28"/>
      <c r="AL60" s="28"/>
      <c r="AM60" s="37" t="s">
        <v>48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3.2">
      <c r="B64" s="26"/>
      <c r="D64" s="35" t="s">
        <v>49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50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3.2">
      <c r="B75" s="26"/>
      <c r="D75" s="37" t="s">
        <v>47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48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47</v>
      </c>
      <c r="AI75" s="28"/>
      <c r="AJ75" s="28"/>
      <c r="AK75" s="28"/>
      <c r="AL75" s="28"/>
      <c r="AM75" s="37" t="s">
        <v>48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7.0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7.0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5.05" customHeight="1">
      <c r="B82" s="26"/>
      <c r="C82" s="18" t="s">
        <v>51</v>
      </c>
      <c r="AR82" s="26"/>
    </row>
    <row r="83" spans="1:90" s="1" customFormat="1" ht="7.05" customHeight="1">
      <c r="B83" s="26"/>
      <c r="AR83" s="26"/>
    </row>
    <row r="84" spans="1:90" s="3" customFormat="1" ht="12" customHeight="1">
      <c r="B84" s="42"/>
      <c r="C84" s="23" t="s">
        <v>12</v>
      </c>
      <c r="L84" s="3" t="str">
        <f>K5</f>
        <v>z076102023</v>
      </c>
      <c r="AR84" s="42"/>
    </row>
    <row r="85" spans="1:90" s="4" customFormat="1" ht="37.049999999999997" customHeight="1">
      <c r="B85" s="43"/>
      <c r="C85" s="44" t="s">
        <v>14</v>
      </c>
      <c r="L85" s="177" t="str">
        <f>K6</f>
        <v>Ondříčkova 385/35-391/37 - ZTI - stoupací potrubí - šachta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3"/>
    </row>
    <row r="86" spans="1:90" s="1" customFormat="1" ht="7.05" customHeight="1">
      <c r="B86" s="26"/>
      <c r="AR86" s="26"/>
    </row>
    <row r="87" spans="1:90" s="1" customFormat="1" ht="12" customHeight="1">
      <c r="B87" s="26"/>
      <c r="C87" s="23" t="s">
        <v>20</v>
      </c>
      <c r="L87" s="45" t="str">
        <f>IF(K8="","",K8)</f>
        <v xml:space="preserve">Praha </v>
      </c>
      <c r="AI87" s="23" t="s">
        <v>22</v>
      </c>
      <c r="AM87" s="179">
        <f>IF(AN8= "","",AN8)</f>
        <v>45297</v>
      </c>
      <c r="AN87" s="179"/>
      <c r="AR87" s="26"/>
    </row>
    <row r="88" spans="1:90" s="1" customFormat="1" ht="7.05" customHeight="1">
      <c r="B88" s="26"/>
      <c r="AR88" s="26"/>
    </row>
    <row r="89" spans="1:90" s="1" customFormat="1" ht="14.85" customHeight="1">
      <c r="B89" s="26"/>
      <c r="C89" s="23" t="s">
        <v>23</v>
      </c>
      <c r="L89" s="3" t="str">
        <f>IF(E11= "","",E11)</f>
        <v xml:space="preserve"> </v>
      </c>
      <c r="AI89" s="23" t="s">
        <v>29</v>
      </c>
      <c r="AM89" s="180" t="str">
        <f>IF(E17="","",E17)</f>
        <v xml:space="preserve"> </v>
      </c>
      <c r="AN89" s="181"/>
      <c r="AO89" s="181"/>
      <c r="AP89" s="181"/>
      <c r="AR89" s="26"/>
      <c r="AS89" s="182" t="s">
        <v>52</v>
      </c>
      <c r="AT89" s="183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4.85" customHeight="1">
      <c r="B90" s="26"/>
      <c r="C90" s="23" t="s">
        <v>27</v>
      </c>
      <c r="L90" s="3" t="str">
        <f>K13</f>
        <v>NOBILES s.r.o., Mátová 194/30, 104 00 Praha 10 Křeslice</v>
      </c>
      <c r="AI90" s="23" t="s">
        <v>30</v>
      </c>
      <c r="AM90" s="180" t="str">
        <f>IF(E20="","",E20)</f>
        <v xml:space="preserve"> </v>
      </c>
      <c r="AN90" s="181"/>
      <c r="AO90" s="181"/>
      <c r="AP90" s="181"/>
      <c r="AR90" s="26"/>
      <c r="AS90" s="184"/>
      <c r="AT90" s="185"/>
      <c r="BD90" s="50"/>
    </row>
    <row r="91" spans="1:90" s="1" customFormat="1" ht="10.8" customHeight="1">
      <c r="B91" s="26"/>
      <c r="AR91" s="26"/>
      <c r="AS91" s="184"/>
      <c r="AT91" s="185"/>
      <c r="BD91" s="50"/>
    </row>
    <row r="92" spans="1:90" s="1" customFormat="1" ht="29.25" customHeight="1">
      <c r="B92" s="26"/>
      <c r="C92" s="172" t="s">
        <v>53</v>
      </c>
      <c r="D92" s="173"/>
      <c r="E92" s="173"/>
      <c r="F92" s="173"/>
      <c r="G92" s="173"/>
      <c r="H92" s="51"/>
      <c r="I92" s="174" t="s">
        <v>54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5" t="s">
        <v>55</v>
      </c>
      <c r="AH92" s="173"/>
      <c r="AI92" s="173"/>
      <c r="AJ92" s="173"/>
      <c r="AK92" s="173"/>
      <c r="AL92" s="173"/>
      <c r="AM92" s="173"/>
      <c r="AN92" s="174" t="s">
        <v>56</v>
      </c>
      <c r="AO92" s="173"/>
      <c r="AP92" s="176"/>
      <c r="AQ92" s="52" t="s">
        <v>57</v>
      </c>
      <c r="AR92" s="26"/>
      <c r="AS92" s="53" t="s">
        <v>58</v>
      </c>
      <c r="AT92" s="54" t="s">
        <v>59</v>
      </c>
      <c r="AU92" s="54" t="s">
        <v>60</v>
      </c>
      <c r="AV92" s="54" t="s">
        <v>61</v>
      </c>
      <c r="AW92" s="54" t="s">
        <v>62</v>
      </c>
      <c r="AX92" s="54" t="s">
        <v>63</v>
      </c>
      <c r="AY92" s="54" t="s">
        <v>64</v>
      </c>
      <c r="AZ92" s="54" t="s">
        <v>65</v>
      </c>
      <c r="BA92" s="54" t="s">
        <v>66</v>
      </c>
      <c r="BB92" s="54" t="s">
        <v>67</v>
      </c>
      <c r="BC92" s="54" t="s">
        <v>68</v>
      </c>
      <c r="BD92" s="55" t="s">
        <v>69</v>
      </c>
    </row>
    <row r="93" spans="1:90" s="1" customFormat="1" ht="10.8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" customHeight="1">
      <c r="B94" s="57"/>
      <c r="C94" s="58" t="s">
        <v>70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69">
        <f>ROUND(AG95,2)</f>
        <v>19761.96</v>
      </c>
      <c r="AH94" s="169"/>
      <c r="AI94" s="169"/>
      <c r="AJ94" s="169"/>
      <c r="AK94" s="169"/>
      <c r="AL94" s="169"/>
      <c r="AM94" s="169"/>
      <c r="AN94" s="170">
        <f>SUM(AG94,AT94)</f>
        <v>22133.399999999998</v>
      </c>
      <c r="AO94" s="170"/>
      <c r="AP94" s="170"/>
      <c r="AQ94" s="61" t="s">
        <v>1</v>
      </c>
      <c r="AR94" s="57"/>
      <c r="AS94" s="62">
        <f>ROUND(AS95,2)</f>
        <v>0</v>
      </c>
      <c r="AT94" s="63">
        <f>ROUND(SUM(AV94:AW94),2)</f>
        <v>2371.44</v>
      </c>
      <c r="AU94" s="64">
        <f>ROUND(AU95,5)</f>
        <v>10.504709999999999</v>
      </c>
      <c r="AV94" s="63">
        <f>ROUND(AZ94*L29,2)</f>
        <v>0</v>
      </c>
      <c r="AW94" s="63">
        <f>ROUND(BA94*L30,2)</f>
        <v>2371.44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19761.96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71</v>
      </c>
      <c r="BT94" s="66" t="s">
        <v>72</v>
      </c>
      <c r="BV94" s="66" t="s">
        <v>73</v>
      </c>
      <c r="BW94" s="66" t="s">
        <v>4</v>
      </c>
      <c r="BX94" s="66" t="s">
        <v>74</v>
      </c>
      <c r="CL94" s="66" t="s">
        <v>1</v>
      </c>
    </row>
    <row r="95" spans="1:90" s="6" customFormat="1" ht="25.95" customHeight="1">
      <c r="A95" s="67" t="s">
        <v>75</v>
      </c>
      <c r="B95" s="68"/>
      <c r="C95" s="69"/>
      <c r="D95" s="168" t="s">
        <v>13</v>
      </c>
      <c r="E95" s="168"/>
      <c r="F95" s="168"/>
      <c r="G95" s="168"/>
      <c r="H95" s="168"/>
      <c r="I95" s="70"/>
      <c r="J95" s="168" t="s">
        <v>15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'z076102023 - Ondříčkova 3...'!J28</f>
        <v>19761.96</v>
      </c>
      <c r="AH95" s="167"/>
      <c r="AI95" s="167"/>
      <c r="AJ95" s="167"/>
      <c r="AK95" s="167"/>
      <c r="AL95" s="167"/>
      <c r="AM95" s="167"/>
      <c r="AN95" s="166">
        <f>SUM(AG95,AT95)</f>
        <v>22133.399999999998</v>
      </c>
      <c r="AO95" s="167"/>
      <c r="AP95" s="167"/>
      <c r="AQ95" s="71" t="s">
        <v>76</v>
      </c>
      <c r="AR95" s="68"/>
      <c r="AS95" s="72">
        <v>0</v>
      </c>
      <c r="AT95" s="73">
        <f>ROUND(SUM(AV95:AW95),2)</f>
        <v>2371.44</v>
      </c>
      <c r="AU95" s="74">
        <f>'z076102023 - Ondříčkova 3...'!P125</f>
        <v>10.504709</v>
      </c>
      <c r="AV95" s="73">
        <f>'z076102023 - Ondříčkova 3...'!J31</f>
        <v>0</v>
      </c>
      <c r="AW95" s="73">
        <f>'z076102023 - Ondříčkova 3...'!J32</f>
        <v>2371.44</v>
      </c>
      <c r="AX95" s="73">
        <f>'z076102023 - Ondříčkova 3...'!J33</f>
        <v>0</v>
      </c>
      <c r="AY95" s="73">
        <f>'z076102023 - Ondříčkova 3...'!J34</f>
        <v>0</v>
      </c>
      <c r="AZ95" s="73">
        <f>'z076102023 - Ondříčkova 3...'!F31</f>
        <v>0</v>
      </c>
      <c r="BA95" s="73">
        <f>'z076102023 - Ondříčkova 3...'!F32</f>
        <v>19761.96</v>
      </c>
      <c r="BB95" s="73">
        <f>'z076102023 - Ondříčkova 3...'!F33</f>
        <v>0</v>
      </c>
      <c r="BC95" s="73">
        <f>'z076102023 - Ondříčkova 3...'!F34</f>
        <v>0</v>
      </c>
      <c r="BD95" s="75">
        <f>'z076102023 - Ondříčkova 3...'!F35</f>
        <v>0</v>
      </c>
      <c r="BT95" s="76" t="s">
        <v>19</v>
      </c>
      <c r="BU95" s="76" t="s">
        <v>77</v>
      </c>
      <c r="BV95" s="76" t="s">
        <v>73</v>
      </c>
      <c r="BW95" s="76" t="s">
        <v>4</v>
      </c>
      <c r="BX95" s="76" t="s">
        <v>74</v>
      </c>
      <c r="CL95" s="76" t="s">
        <v>1</v>
      </c>
    </row>
    <row r="96" spans="1:90" s="1" customFormat="1" ht="30" customHeight="1">
      <c r="B96" s="26"/>
      <c r="AR96" s="26"/>
    </row>
    <row r="97" spans="2:44" s="1" customFormat="1" ht="7.0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z076102023 - Ondříčkova 3...'!C2" display="/" xr:uid="{00000000-0004-0000-0000-000000000000}"/>
  </hyperlinks>
  <pageMargins left="0.39370078740157483" right="0.39370078740157483" top="0.39370078740157483" bottom="0.39370078740157483" header="0" footer="0"/>
  <pageSetup paperSize="9" scale="68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9"/>
  <sheetViews>
    <sheetView showGridLines="0" tabSelected="1" topLeftCell="A13" workbookViewId="0">
      <selection activeCell="I41" sqref="I4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8.8554687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8.85546875" hidden="1"/>
  </cols>
  <sheetData>
    <row r="2" spans="2:46" ht="37.049999999999997" customHeight="1">
      <c r="L2" s="171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4" t="s">
        <v>4</v>
      </c>
    </row>
    <row r="3" spans="2:46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19</v>
      </c>
    </row>
    <row r="4" spans="2:46" ht="25.05" customHeight="1">
      <c r="B4" s="17"/>
      <c r="D4" s="18" t="s">
        <v>78</v>
      </c>
      <c r="L4" s="17"/>
      <c r="M4" s="77" t="s">
        <v>10</v>
      </c>
      <c r="AT4" s="14" t="s">
        <v>3</v>
      </c>
    </row>
    <row r="5" spans="2:46" ht="7.05" customHeight="1">
      <c r="B5" s="17"/>
      <c r="L5" s="17"/>
    </row>
    <row r="6" spans="2:46" s="1" customFormat="1" ht="12" customHeight="1">
      <c r="B6" s="26"/>
      <c r="D6" s="23" t="s">
        <v>14</v>
      </c>
      <c r="L6" s="26"/>
    </row>
    <row r="7" spans="2:46" s="1" customFormat="1" ht="14.55" customHeight="1">
      <c r="B7" s="26"/>
      <c r="E7" s="177" t="s">
        <v>15</v>
      </c>
      <c r="F7" s="190"/>
      <c r="G7" s="190"/>
      <c r="H7" s="190"/>
      <c r="L7" s="26"/>
    </row>
    <row r="8" spans="2:46" s="1" customFormat="1">
      <c r="B8" s="26"/>
      <c r="L8" s="26"/>
    </row>
    <row r="9" spans="2:46" s="1" customFormat="1" ht="12" customHeight="1">
      <c r="B9" s="26"/>
      <c r="D9" s="23" t="s">
        <v>17</v>
      </c>
      <c r="F9" s="21" t="s">
        <v>1</v>
      </c>
      <c r="I9" s="23" t="s">
        <v>18</v>
      </c>
      <c r="J9" s="21" t="s">
        <v>1</v>
      </c>
      <c r="L9" s="26"/>
    </row>
    <row r="10" spans="2:46" s="1" customFormat="1" ht="12" customHeight="1">
      <c r="B10" s="26"/>
      <c r="D10" s="23" t="s">
        <v>20</v>
      </c>
      <c r="F10" s="21" t="s">
        <v>21</v>
      </c>
      <c r="I10" s="23" t="s">
        <v>22</v>
      </c>
      <c r="J10" s="46">
        <f>'Rekapitulace stavby'!AN8</f>
        <v>45297</v>
      </c>
      <c r="L10" s="26"/>
    </row>
    <row r="11" spans="2:46" s="1" customFormat="1" ht="10.8" customHeight="1">
      <c r="B11" s="26"/>
      <c r="L11" s="26"/>
    </row>
    <row r="12" spans="2:46" s="1" customFormat="1" ht="12" customHeight="1">
      <c r="B12" s="26"/>
      <c r="D12" s="23" t="s">
        <v>23</v>
      </c>
      <c r="I12" s="23" t="s">
        <v>24</v>
      </c>
      <c r="J12" s="21" t="str">
        <f>IF('Rekapitulace stavby'!AN10="","",'Rekapitulace stavby'!AN10)</f>
        <v/>
      </c>
      <c r="L12" s="26"/>
    </row>
    <row r="13" spans="2:46" s="1" customFormat="1" ht="18" customHeight="1">
      <c r="B13" s="26"/>
      <c r="E13" s="21" t="str">
        <f>IF('Rekapitulace stavby'!E11="","",'Rekapitulace stavby'!E11)</f>
        <v xml:space="preserve"> </v>
      </c>
      <c r="I13" s="23" t="s">
        <v>26</v>
      </c>
      <c r="J13" s="21" t="str">
        <f>IF('Rekapitulace stavby'!AN11="","",'Rekapitulace stavby'!AN11)</f>
        <v/>
      </c>
      <c r="L13" s="26"/>
    </row>
    <row r="14" spans="2:46" s="1" customFormat="1" ht="7.05" customHeight="1">
      <c r="B14" s="26"/>
      <c r="L14" s="26"/>
    </row>
    <row r="15" spans="2:46" s="1" customFormat="1" ht="12" customHeight="1">
      <c r="B15" s="26"/>
      <c r="D15" s="23" t="s">
        <v>27</v>
      </c>
      <c r="F15" s="193" t="str">
        <f>'Rekapitulace stavby'!K13</f>
        <v>NOBILES s.r.o., Mátová 194/30, 104 00 Praha 10 Křeslice</v>
      </c>
      <c r="I15" s="23" t="s">
        <v>24</v>
      </c>
      <c r="J15" s="21">
        <f>'Rekapitulace stavby'!AN13</f>
        <v>25671375</v>
      </c>
      <c r="L15" s="26"/>
    </row>
    <row r="16" spans="2:46" s="1" customFormat="1" ht="18" customHeight="1">
      <c r="B16" s="26"/>
      <c r="E16" s="156" t="str">
        <f>'Rekapitulace stavby'!E14</f>
        <v xml:space="preserve"> </v>
      </c>
      <c r="F16" s="156"/>
      <c r="G16" s="156"/>
      <c r="H16" s="156"/>
      <c r="I16" s="23" t="s">
        <v>26</v>
      </c>
      <c r="J16" s="21" t="str">
        <f>'Rekapitulace stavby'!AN14</f>
        <v>CZ25671375</v>
      </c>
      <c r="L16" s="26"/>
    </row>
    <row r="17" spans="2:12" s="1" customFormat="1" ht="7.05" customHeight="1">
      <c r="B17" s="26"/>
      <c r="L17" s="26"/>
    </row>
    <row r="18" spans="2:12" s="1" customFormat="1" ht="12" customHeight="1">
      <c r="B18" s="26"/>
      <c r="D18" s="23" t="s">
        <v>29</v>
      </c>
      <c r="I18" s="23" t="s">
        <v>24</v>
      </c>
      <c r="J18" s="21" t="str">
        <f>IF('Rekapitulace stavby'!AN16="","",'Rekapitulace stavby'!AN16)</f>
        <v/>
      </c>
      <c r="L18" s="26"/>
    </row>
    <row r="19" spans="2:12" s="1" customFormat="1" ht="18" customHeight="1">
      <c r="B19" s="26"/>
      <c r="E19" s="21" t="str">
        <f>IF('Rekapitulace stavby'!E17="","",'Rekapitulace stavby'!E17)</f>
        <v xml:space="preserve"> </v>
      </c>
      <c r="I19" s="23" t="s">
        <v>26</v>
      </c>
      <c r="J19" s="21" t="str">
        <f>IF('Rekapitulace stavby'!AN17="","",'Rekapitulace stavby'!AN17)</f>
        <v/>
      </c>
      <c r="L19" s="26"/>
    </row>
    <row r="20" spans="2:12" s="1" customFormat="1" ht="7.05" customHeight="1">
      <c r="B20" s="26"/>
      <c r="L20" s="26"/>
    </row>
    <row r="21" spans="2:12" s="1" customFormat="1" ht="12" customHeight="1">
      <c r="B21" s="26"/>
      <c r="D21" s="23" t="s">
        <v>30</v>
      </c>
      <c r="I21" s="23" t="s">
        <v>24</v>
      </c>
      <c r="J21" s="21" t="str">
        <f>IF('Rekapitulace stavby'!AN19="","",'Rekapitulace stavby'!AN19)</f>
        <v/>
      </c>
      <c r="L21" s="26"/>
    </row>
    <row r="22" spans="2:12" s="1" customFormat="1" ht="18" customHeight="1">
      <c r="B22" s="26"/>
      <c r="E22" s="21" t="str">
        <f>IF('Rekapitulace stavby'!E20="","",'Rekapitulace stavby'!E20)</f>
        <v xml:space="preserve"> </v>
      </c>
      <c r="I22" s="23" t="s">
        <v>26</v>
      </c>
      <c r="J22" s="21" t="str">
        <f>IF('Rekapitulace stavby'!AN20="","",'Rekapitulace stavby'!AN20)</f>
        <v/>
      </c>
      <c r="L22" s="26"/>
    </row>
    <row r="23" spans="2:12" s="1" customFormat="1" ht="7.05" customHeight="1">
      <c r="B23" s="26"/>
      <c r="L23" s="26"/>
    </row>
    <row r="24" spans="2:12" s="1" customFormat="1" ht="12" customHeight="1">
      <c r="B24" s="26"/>
      <c r="D24" s="23" t="s">
        <v>31</v>
      </c>
      <c r="L24" s="26"/>
    </row>
    <row r="25" spans="2:12" s="7" customFormat="1" ht="14.55" customHeight="1">
      <c r="B25" s="78"/>
      <c r="E25" s="159" t="s">
        <v>1</v>
      </c>
      <c r="F25" s="159"/>
      <c r="G25" s="159"/>
      <c r="H25" s="159"/>
      <c r="L25" s="78"/>
    </row>
    <row r="26" spans="2:12" s="1" customFormat="1" ht="7.05" customHeight="1">
      <c r="B26" s="26"/>
      <c r="L26" s="26"/>
    </row>
    <row r="27" spans="2:12" s="1" customFormat="1" ht="7.05" customHeight="1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25.35" customHeight="1">
      <c r="B28" s="26"/>
      <c r="D28" s="79" t="s">
        <v>32</v>
      </c>
      <c r="J28" s="60">
        <f>ROUND(J125, 2)</f>
        <v>19761.96</v>
      </c>
      <c r="L28" s="26"/>
    </row>
    <row r="29" spans="2:12" s="1" customFormat="1" ht="7.0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4.4" customHeight="1">
      <c r="B30" s="26"/>
      <c r="F30" s="29" t="s">
        <v>34</v>
      </c>
      <c r="I30" s="29" t="s">
        <v>33</v>
      </c>
      <c r="J30" s="29" t="s">
        <v>35</v>
      </c>
      <c r="L30" s="26"/>
    </row>
    <row r="31" spans="2:12" s="1" customFormat="1" ht="14.4" customHeight="1">
      <c r="B31" s="26"/>
      <c r="D31" s="49" t="s">
        <v>36</v>
      </c>
      <c r="E31" s="23" t="s">
        <v>37</v>
      </c>
      <c r="F31" s="80">
        <f>ROUND((SUM(BE125:BE188)),  2)</f>
        <v>0</v>
      </c>
      <c r="I31" s="81">
        <v>0.21</v>
      </c>
      <c r="J31" s="80">
        <f>ROUND(((SUM(BE125:BE188))*I31),  2)</f>
        <v>0</v>
      </c>
      <c r="L31" s="26"/>
    </row>
    <row r="32" spans="2:12" s="1" customFormat="1" ht="14.4" customHeight="1">
      <c r="B32" s="26"/>
      <c r="E32" s="23" t="s">
        <v>38</v>
      </c>
      <c r="F32" s="80">
        <f>ROUND((SUM(BF125:BF188)),  2)</f>
        <v>19761.96</v>
      </c>
      <c r="I32" s="81">
        <v>0.12</v>
      </c>
      <c r="J32" s="80">
        <f>ROUND(((SUM(BF125:BF188))*I32),  2)</f>
        <v>2371.44</v>
      </c>
      <c r="L32" s="26"/>
    </row>
    <row r="33" spans="2:12" s="1" customFormat="1" ht="14.4" hidden="1" customHeight="1">
      <c r="B33" s="26"/>
      <c r="E33" s="23" t="s">
        <v>39</v>
      </c>
      <c r="F33" s="80">
        <f>ROUND((SUM(BG125:BG188)),  2)</f>
        <v>0</v>
      </c>
      <c r="I33" s="81">
        <v>0.21</v>
      </c>
      <c r="J33" s="80">
        <f>0</f>
        <v>0</v>
      </c>
      <c r="L33" s="26"/>
    </row>
    <row r="34" spans="2:12" s="1" customFormat="1" ht="14.4" hidden="1" customHeight="1">
      <c r="B34" s="26"/>
      <c r="E34" s="23" t="s">
        <v>40</v>
      </c>
      <c r="F34" s="80">
        <f>ROUND((SUM(BH125:BH188)),  2)</f>
        <v>0</v>
      </c>
      <c r="I34" s="81">
        <v>0.15</v>
      </c>
      <c r="J34" s="80">
        <f>0</f>
        <v>0</v>
      </c>
      <c r="L34" s="26"/>
    </row>
    <row r="35" spans="2:12" s="1" customFormat="1" ht="14.4" hidden="1" customHeight="1">
      <c r="B35" s="26"/>
      <c r="E35" s="23" t="s">
        <v>41</v>
      </c>
      <c r="F35" s="80">
        <f>ROUND((SUM(BI125:BI188)),  2)</f>
        <v>0</v>
      </c>
      <c r="I35" s="81">
        <v>0</v>
      </c>
      <c r="J35" s="80">
        <f>0</f>
        <v>0</v>
      </c>
      <c r="L35" s="26"/>
    </row>
    <row r="36" spans="2:12" s="1" customFormat="1" ht="7.05" customHeight="1">
      <c r="B36" s="26"/>
      <c r="L36" s="26"/>
    </row>
    <row r="37" spans="2:12" s="1" customFormat="1" ht="25.35" customHeight="1">
      <c r="B37" s="26"/>
      <c r="C37" s="82"/>
      <c r="D37" s="83" t="s">
        <v>42</v>
      </c>
      <c r="E37" s="51"/>
      <c r="F37" s="51"/>
      <c r="G37" s="84" t="s">
        <v>43</v>
      </c>
      <c r="H37" s="85" t="s">
        <v>44</v>
      </c>
      <c r="I37" s="51"/>
      <c r="J37" s="86">
        <f>SUM(J28:J35)</f>
        <v>22133.399999999998</v>
      </c>
      <c r="K37" s="87"/>
      <c r="L37" s="26"/>
    </row>
    <row r="38" spans="2:12" s="1" customFormat="1" ht="14.4" customHeight="1">
      <c r="B38" s="26"/>
      <c r="L38" s="26"/>
    </row>
    <row r="39" spans="2:12" ht="14.4" customHeight="1">
      <c r="B39" s="17"/>
      <c r="L39" s="17"/>
    </row>
    <row r="40" spans="2:12" ht="14.4" customHeight="1">
      <c r="B40" s="17"/>
      <c r="L40" s="17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6"/>
      <c r="D50" s="35" t="s">
        <v>45</v>
      </c>
      <c r="E50" s="36"/>
      <c r="F50" s="36"/>
      <c r="G50" s="35" t="s">
        <v>46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.2">
      <c r="B61" s="26"/>
      <c r="D61" s="37" t="s">
        <v>47</v>
      </c>
      <c r="E61" s="28"/>
      <c r="F61" s="88" t="s">
        <v>48</v>
      </c>
      <c r="G61" s="37" t="s">
        <v>47</v>
      </c>
      <c r="H61" s="28"/>
      <c r="I61" s="28"/>
      <c r="J61" s="89" t="s">
        <v>48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.2">
      <c r="B65" s="26"/>
      <c r="D65" s="35" t="s">
        <v>49</v>
      </c>
      <c r="E65" s="36"/>
      <c r="F65" s="36"/>
      <c r="G65" s="35" t="s">
        <v>50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.2">
      <c r="B76" s="26"/>
      <c r="D76" s="37" t="s">
        <v>47</v>
      </c>
      <c r="E76" s="28"/>
      <c r="F76" s="88" t="s">
        <v>48</v>
      </c>
      <c r="G76" s="37" t="s">
        <v>47</v>
      </c>
      <c r="H76" s="28"/>
      <c r="I76" s="28"/>
      <c r="J76" s="89" t="s">
        <v>48</v>
      </c>
      <c r="K76" s="28"/>
      <c r="L76" s="26"/>
    </row>
    <row r="77" spans="2:12" s="1" customFormat="1" ht="14.4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7.0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5.05" customHeight="1">
      <c r="B82" s="26"/>
      <c r="C82" s="18" t="s">
        <v>79</v>
      </c>
      <c r="L82" s="26"/>
    </row>
    <row r="83" spans="2:47" s="1" customFormat="1" ht="7.05" customHeight="1">
      <c r="B83" s="26"/>
      <c r="L83" s="26"/>
    </row>
    <row r="84" spans="2:47" s="1" customFormat="1" ht="12" customHeight="1">
      <c r="B84" s="26"/>
      <c r="C84" s="23" t="s">
        <v>14</v>
      </c>
      <c r="L84" s="26"/>
    </row>
    <row r="85" spans="2:47" s="1" customFormat="1" ht="14.55" customHeight="1">
      <c r="B85" s="26"/>
      <c r="E85" s="177" t="str">
        <f>E7</f>
        <v>Ondříčkova 385/35-391/37 - ZTI - stoupací potrubí - šachta</v>
      </c>
      <c r="F85" s="190"/>
      <c r="G85" s="190"/>
      <c r="H85" s="190"/>
      <c r="L85" s="26"/>
    </row>
    <row r="86" spans="2:47" s="1" customFormat="1" ht="7.05" customHeight="1">
      <c r="B86" s="26"/>
      <c r="L86" s="26"/>
    </row>
    <row r="87" spans="2:47" s="1" customFormat="1" ht="12" customHeight="1">
      <c r="B87" s="26"/>
      <c r="C87" s="23" t="s">
        <v>20</v>
      </c>
      <c r="F87" s="21" t="str">
        <f>F10</f>
        <v xml:space="preserve">Praha </v>
      </c>
      <c r="I87" s="23" t="s">
        <v>22</v>
      </c>
      <c r="J87" s="46">
        <f>IF(J10="","",J10)</f>
        <v>45297</v>
      </c>
      <c r="L87" s="26"/>
    </row>
    <row r="88" spans="2:47" s="1" customFormat="1" ht="7.05" customHeight="1">
      <c r="B88" s="26"/>
      <c r="L88" s="26"/>
    </row>
    <row r="89" spans="2:47" s="1" customFormat="1" ht="14.85" customHeight="1">
      <c r="B89" s="26"/>
      <c r="C89" s="23" t="s">
        <v>23</v>
      </c>
      <c r="F89" s="21" t="str">
        <f>E13</f>
        <v xml:space="preserve"> </v>
      </c>
      <c r="I89" s="23" t="s">
        <v>29</v>
      </c>
      <c r="J89" s="24" t="str">
        <f>E19</f>
        <v xml:space="preserve"> </v>
      </c>
      <c r="L89" s="26"/>
    </row>
    <row r="90" spans="2:47" s="1" customFormat="1" ht="14.85" customHeight="1">
      <c r="B90" s="26"/>
      <c r="C90" s="23" t="s">
        <v>27</v>
      </c>
      <c r="F90" s="21" t="str">
        <f>F15</f>
        <v>NOBILES s.r.o., Mátová 194/30, 104 00 Praha 10 Křeslice</v>
      </c>
      <c r="I90" s="23" t="s">
        <v>30</v>
      </c>
      <c r="J90" s="24" t="str">
        <f>E22</f>
        <v xml:space="preserve"> </v>
      </c>
      <c r="L90" s="26"/>
    </row>
    <row r="91" spans="2:47" s="1" customFormat="1" ht="10.199999999999999" customHeight="1">
      <c r="B91" s="26"/>
      <c r="L91" s="26"/>
    </row>
    <row r="92" spans="2:47" s="1" customFormat="1" ht="29.25" customHeight="1">
      <c r="B92" s="26"/>
      <c r="C92" s="90" t="s">
        <v>80</v>
      </c>
      <c r="D92" s="82"/>
      <c r="E92" s="82"/>
      <c r="F92" s="82"/>
      <c r="G92" s="82"/>
      <c r="H92" s="82"/>
      <c r="I92" s="82"/>
      <c r="J92" s="91" t="s">
        <v>81</v>
      </c>
      <c r="K92" s="82"/>
      <c r="L92" s="26"/>
    </row>
    <row r="93" spans="2:47" s="1" customFormat="1" ht="10.199999999999999" customHeight="1">
      <c r="B93" s="26"/>
      <c r="L93" s="26"/>
    </row>
    <row r="94" spans="2:47" s="1" customFormat="1" ht="22.8" customHeight="1">
      <c r="B94" s="26"/>
      <c r="C94" s="92" t="s">
        <v>82</v>
      </c>
      <c r="J94" s="60">
        <f>J125</f>
        <v>19761.96</v>
      </c>
      <c r="L94" s="26"/>
      <c r="AU94" s="14" t="s">
        <v>83</v>
      </c>
    </row>
    <row r="95" spans="2:47" s="8" customFormat="1" ht="25.05" customHeight="1">
      <c r="B95" s="93"/>
      <c r="D95" s="94" t="s">
        <v>84</v>
      </c>
      <c r="E95" s="95"/>
      <c r="F95" s="95"/>
      <c r="G95" s="95"/>
      <c r="H95" s="95"/>
      <c r="I95" s="95"/>
      <c r="J95" s="96">
        <f>J126</f>
        <v>7415.98</v>
      </c>
      <c r="L95" s="93"/>
    </row>
    <row r="96" spans="2:47" s="9" customFormat="1" ht="19.95" customHeight="1">
      <c r="B96" s="97"/>
      <c r="D96" s="98" t="s">
        <v>85</v>
      </c>
      <c r="E96" s="99"/>
      <c r="F96" s="99"/>
      <c r="G96" s="99"/>
      <c r="H96" s="99"/>
      <c r="I96" s="99"/>
      <c r="J96" s="100">
        <f>J127</f>
        <v>2611.3599999999997</v>
      </c>
      <c r="L96" s="97"/>
    </row>
    <row r="97" spans="2:12" s="9" customFormat="1" ht="19.95" customHeight="1">
      <c r="B97" s="97"/>
      <c r="D97" s="98" t="s">
        <v>86</v>
      </c>
      <c r="E97" s="99"/>
      <c r="F97" s="99"/>
      <c r="G97" s="99"/>
      <c r="H97" s="99"/>
      <c r="I97" s="99"/>
      <c r="J97" s="100">
        <f>J134</f>
        <v>3280.5</v>
      </c>
      <c r="L97" s="97"/>
    </row>
    <row r="98" spans="2:12" s="9" customFormat="1" ht="19.95" customHeight="1">
      <c r="B98" s="97"/>
      <c r="D98" s="98" t="s">
        <v>87</v>
      </c>
      <c r="E98" s="99"/>
      <c r="F98" s="99"/>
      <c r="G98" s="99"/>
      <c r="H98" s="99"/>
      <c r="I98" s="99"/>
      <c r="J98" s="100">
        <f>J147</f>
        <v>1303.05</v>
      </c>
      <c r="L98" s="97"/>
    </row>
    <row r="99" spans="2:12" s="9" customFormat="1" ht="19.95" customHeight="1">
      <c r="B99" s="97"/>
      <c r="D99" s="98" t="s">
        <v>88</v>
      </c>
      <c r="E99" s="99"/>
      <c r="F99" s="99"/>
      <c r="G99" s="99"/>
      <c r="H99" s="99"/>
      <c r="I99" s="99"/>
      <c r="J99" s="100">
        <f>J151</f>
        <v>55.83</v>
      </c>
      <c r="L99" s="97"/>
    </row>
    <row r="100" spans="2:12" s="9" customFormat="1" ht="19.95" customHeight="1">
      <c r="B100" s="97"/>
      <c r="D100" s="98" t="s">
        <v>89</v>
      </c>
      <c r="E100" s="99"/>
      <c r="F100" s="99"/>
      <c r="G100" s="99"/>
      <c r="H100" s="99"/>
      <c r="I100" s="99"/>
      <c r="J100" s="100">
        <f>J155</f>
        <v>165.24</v>
      </c>
      <c r="L100" s="97"/>
    </row>
    <row r="101" spans="2:12" s="8" customFormat="1" ht="25.05" customHeight="1">
      <c r="B101" s="93"/>
      <c r="D101" s="94" t="s">
        <v>90</v>
      </c>
      <c r="E101" s="95"/>
      <c r="F101" s="95"/>
      <c r="G101" s="95"/>
      <c r="H101" s="95"/>
      <c r="I101" s="95"/>
      <c r="J101" s="96">
        <f>J157</f>
        <v>7895.98</v>
      </c>
      <c r="L101" s="93"/>
    </row>
    <row r="102" spans="2:12" s="9" customFormat="1" ht="19.95" customHeight="1">
      <c r="B102" s="97"/>
      <c r="D102" s="98" t="s">
        <v>91</v>
      </c>
      <c r="E102" s="99"/>
      <c r="F102" s="99"/>
      <c r="G102" s="99"/>
      <c r="H102" s="99"/>
      <c r="I102" s="99"/>
      <c r="J102" s="100">
        <f>J158</f>
        <v>4393</v>
      </c>
      <c r="L102" s="97"/>
    </row>
    <row r="103" spans="2:12" s="9" customFormat="1" ht="19.95" customHeight="1">
      <c r="B103" s="97"/>
      <c r="D103" s="98" t="s">
        <v>92</v>
      </c>
      <c r="E103" s="99"/>
      <c r="F103" s="99"/>
      <c r="G103" s="99"/>
      <c r="H103" s="99"/>
      <c r="I103" s="99"/>
      <c r="J103" s="100">
        <f>J161</f>
        <v>2635.15</v>
      </c>
      <c r="L103" s="97"/>
    </row>
    <row r="104" spans="2:12" s="9" customFormat="1" ht="19.95" customHeight="1">
      <c r="B104" s="97"/>
      <c r="D104" s="98" t="s">
        <v>93</v>
      </c>
      <c r="E104" s="99"/>
      <c r="F104" s="99"/>
      <c r="G104" s="99"/>
      <c r="H104" s="99"/>
      <c r="I104" s="99"/>
      <c r="J104" s="100">
        <f>J174</f>
        <v>867.83000000000015</v>
      </c>
      <c r="L104" s="97"/>
    </row>
    <row r="105" spans="2:12" s="8" customFormat="1" ht="25.05" customHeight="1">
      <c r="B105" s="93"/>
      <c r="D105" s="94" t="s">
        <v>94</v>
      </c>
      <c r="E105" s="95"/>
      <c r="F105" s="95"/>
      <c r="G105" s="95"/>
      <c r="H105" s="95"/>
      <c r="I105" s="95"/>
      <c r="J105" s="96">
        <f>J184</f>
        <v>4450</v>
      </c>
      <c r="L105" s="93"/>
    </row>
    <row r="106" spans="2:12" s="9" customFormat="1" ht="19.95" customHeight="1">
      <c r="B106" s="97"/>
      <c r="D106" s="98" t="s">
        <v>95</v>
      </c>
      <c r="E106" s="99"/>
      <c r="F106" s="99"/>
      <c r="G106" s="99"/>
      <c r="H106" s="99"/>
      <c r="I106" s="99"/>
      <c r="J106" s="100">
        <f>J185</f>
        <v>1950</v>
      </c>
      <c r="L106" s="97"/>
    </row>
    <row r="107" spans="2:12" s="9" customFormat="1" ht="19.95" customHeight="1">
      <c r="B107" s="97"/>
      <c r="D107" s="98" t="s">
        <v>96</v>
      </c>
      <c r="E107" s="99"/>
      <c r="F107" s="99"/>
      <c r="G107" s="99"/>
      <c r="H107" s="99"/>
      <c r="I107" s="99"/>
      <c r="J107" s="100">
        <f>J187</f>
        <v>2500</v>
      </c>
      <c r="L107" s="97"/>
    </row>
    <row r="108" spans="2:12" s="1" customFormat="1" ht="21.75" customHeight="1">
      <c r="B108" s="26"/>
      <c r="L108" s="26"/>
    </row>
    <row r="109" spans="2:12" s="1" customFormat="1" ht="7.05" customHeight="1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26"/>
    </row>
    <row r="113" spans="2:65" s="1" customFormat="1" ht="7.05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6"/>
    </row>
    <row r="114" spans="2:65" s="1" customFormat="1" ht="25.05" customHeight="1">
      <c r="B114" s="26"/>
      <c r="C114" s="18" t="s">
        <v>97</v>
      </c>
      <c r="L114" s="26"/>
    </row>
    <row r="115" spans="2:65" s="1" customFormat="1" ht="7.05" customHeight="1">
      <c r="B115" s="26"/>
      <c r="L115" s="26"/>
    </row>
    <row r="116" spans="2:65" s="1" customFormat="1" ht="12" customHeight="1">
      <c r="B116" s="26"/>
      <c r="C116" s="23" t="s">
        <v>14</v>
      </c>
      <c r="L116" s="26"/>
    </row>
    <row r="117" spans="2:65" s="1" customFormat="1" ht="14.55" customHeight="1">
      <c r="B117" s="26"/>
      <c r="E117" s="177" t="str">
        <f>E7</f>
        <v>Ondříčkova 385/35-391/37 - ZTI - stoupací potrubí - šachta</v>
      </c>
      <c r="F117" s="190"/>
      <c r="G117" s="190"/>
      <c r="H117" s="190"/>
      <c r="L117" s="26"/>
    </row>
    <row r="118" spans="2:65" s="1" customFormat="1" ht="7.05" customHeight="1">
      <c r="B118" s="26"/>
      <c r="L118" s="26"/>
    </row>
    <row r="119" spans="2:65" s="1" customFormat="1" ht="12" customHeight="1">
      <c r="B119" s="26"/>
      <c r="C119" s="23" t="s">
        <v>20</v>
      </c>
      <c r="F119" s="21" t="str">
        <f>F10</f>
        <v xml:space="preserve">Praha </v>
      </c>
      <c r="I119" s="23" t="s">
        <v>22</v>
      </c>
      <c r="J119" s="46">
        <f>IF(J10="","",J10)</f>
        <v>45297</v>
      </c>
      <c r="L119" s="26"/>
    </row>
    <row r="120" spans="2:65" s="1" customFormat="1" ht="7.05" customHeight="1">
      <c r="B120" s="26"/>
      <c r="L120" s="26"/>
    </row>
    <row r="121" spans="2:65" s="1" customFormat="1" ht="14.85" customHeight="1">
      <c r="B121" s="26"/>
      <c r="C121" s="23" t="s">
        <v>23</v>
      </c>
      <c r="F121" s="21" t="str">
        <f>E13</f>
        <v xml:space="preserve"> </v>
      </c>
      <c r="I121" s="23" t="s">
        <v>29</v>
      </c>
      <c r="J121" s="24" t="str">
        <f>E19</f>
        <v xml:space="preserve"> </v>
      </c>
      <c r="L121" s="26"/>
    </row>
    <row r="122" spans="2:65" s="1" customFormat="1" ht="14.85" customHeight="1">
      <c r="B122" s="26"/>
      <c r="C122" s="23" t="s">
        <v>27</v>
      </c>
      <c r="F122" s="21" t="str">
        <f>F90</f>
        <v>NOBILES s.r.o., Mátová 194/30, 104 00 Praha 10 Křeslice</v>
      </c>
      <c r="I122" s="23" t="s">
        <v>30</v>
      </c>
      <c r="J122" s="24" t="str">
        <f>E22</f>
        <v xml:space="preserve"> </v>
      </c>
      <c r="L122" s="26"/>
    </row>
    <row r="123" spans="2:65" s="1" customFormat="1" ht="10.199999999999999" customHeight="1">
      <c r="B123" s="26"/>
      <c r="L123" s="26"/>
    </row>
    <row r="124" spans="2:65" s="10" customFormat="1" ht="29.25" customHeight="1">
      <c r="B124" s="101"/>
      <c r="C124" s="102" t="s">
        <v>98</v>
      </c>
      <c r="D124" s="103" t="s">
        <v>57</v>
      </c>
      <c r="E124" s="103" t="s">
        <v>53</v>
      </c>
      <c r="F124" s="103" t="s">
        <v>54</v>
      </c>
      <c r="G124" s="103" t="s">
        <v>99</v>
      </c>
      <c r="H124" s="103" t="s">
        <v>100</v>
      </c>
      <c r="I124" s="103" t="s">
        <v>101</v>
      </c>
      <c r="J124" s="104" t="s">
        <v>81</v>
      </c>
      <c r="K124" s="105" t="s">
        <v>102</v>
      </c>
      <c r="L124" s="101"/>
      <c r="M124" s="53" t="s">
        <v>1</v>
      </c>
      <c r="N124" s="54" t="s">
        <v>36</v>
      </c>
      <c r="O124" s="54" t="s">
        <v>103</v>
      </c>
      <c r="P124" s="54" t="s">
        <v>104</v>
      </c>
      <c r="Q124" s="54" t="s">
        <v>105</v>
      </c>
      <c r="R124" s="54" t="s">
        <v>106</v>
      </c>
      <c r="S124" s="54" t="s">
        <v>107</v>
      </c>
      <c r="T124" s="55" t="s">
        <v>108</v>
      </c>
    </row>
    <row r="125" spans="2:65" s="1" customFormat="1" ht="22.8" customHeight="1">
      <c r="B125" s="26"/>
      <c r="C125" s="58" t="s">
        <v>109</v>
      </c>
      <c r="J125" s="106">
        <f>BK125</f>
        <v>19761.96</v>
      </c>
      <c r="L125" s="26"/>
      <c r="M125" s="56"/>
      <c r="N125" s="47"/>
      <c r="O125" s="47"/>
      <c r="P125" s="107">
        <f>P126+P157+P184</f>
        <v>10.504709</v>
      </c>
      <c r="Q125" s="47"/>
      <c r="R125" s="107">
        <f>R126+R157+R184</f>
        <v>0.26469189999999998</v>
      </c>
      <c r="S125" s="47"/>
      <c r="T125" s="108">
        <f>T126+T157+T184</f>
        <v>9.035399999999999E-3</v>
      </c>
      <c r="AT125" s="14" t="s">
        <v>71</v>
      </c>
      <c r="AU125" s="14" t="s">
        <v>83</v>
      </c>
      <c r="BK125" s="109">
        <f>BK126+BK157+BK184</f>
        <v>19761.96</v>
      </c>
    </row>
    <row r="126" spans="2:65" s="11" customFormat="1" ht="25.95" customHeight="1">
      <c r="B126" s="110"/>
      <c r="D126" s="111" t="s">
        <v>71</v>
      </c>
      <c r="E126" s="112" t="s">
        <v>110</v>
      </c>
      <c r="F126" s="112" t="s">
        <v>111</v>
      </c>
      <c r="J126" s="113">
        <f>BK126</f>
        <v>7415.98</v>
      </c>
      <c r="L126" s="110"/>
      <c r="M126" s="114"/>
      <c r="P126" s="115">
        <f>P127+P134+P147+P151+P155</f>
        <v>7.3863019999999997</v>
      </c>
      <c r="R126" s="115">
        <f>R127+R134+R147+R151+R155</f>
        <v>0.22255549999999999</v>
      </c>
      <c r="T126" s="116">
        <f>T127+T134+T147+T151+T155</f>
        <v>8.5799999999999991E-3</v>
      </c>
      <c r="AR126" s="111" t="s">
        <v>19</v>
      </c>
      <c r="AT126" s="117" t="s">
        <v>71</v>
      </c>
      <c r="AU126" s="117" t="s">
        <v>72</v>
      </c>
      <c r="AY126" s="111" t="s">
        <v>112</v>
      </c>
      <c r="BK126" s="118">
        <f>BK127+BK134+BK147+BK151+BK155</f>
        <v>7415.98</v>
      </c>
    </row>
    <row r="127" spans="2:65" s="11" customFormat="1" ht="22.8" customHeight="1">
      <c r="B127" s="110"/>
      <c r="D127" s="111" t="s">
        <v>71</v>
      </c>
      <c r="E127" s="119" t="s">
        <v>113</v>
      </c>
      <c r="F127" s="119" t="s">
        <v>114</v>
      </c>
      <c r="J127" s="120">
        <f>BK127</f>
        <v>2611.3599999999997</v>
      </c>
      <c r="L127" s="110"/>
      <c r="M127" s="114"/>
      <c r="P127" s="115">
        <f>SUM(P128:P133)</f>
        <v>2.3507600000000002</v>
      </c>
      <c r="R127" s="115">
        <f>SUM(R128:R133)</f>
        <v>0.12162719999999999</v>
      </c>
      <c r="T127" s="116">
        <f>SUM(T128:T133)</f>
        <v>0</v>
      </c>
      <c r="AR127" s="111" t="s">
        <v>19</v>
      </c>
      <c r="AT127" s="117" t="s">
        <v>71</v>
      </c>
      <c r="AU127" s="117" t="s">
        <v>19</v>
      </c>
      <c r="AY127" s="111" t="s">
        <v>112</v>
      </c>
      <c r="BK127" s="118">
        <f>SUM(BK128:BK133)</f>
        <v>2611.3599999999997</v>
      </c>
    </row>
    <row r="128" spans="2:65" s="1" customFormat="1" ht="22.95" customHeight="1">
      <c r="B128" s="121"/>
      <c r="C128" s="122" t="s">
        <v>19</v>
      </c>
      <c r="D128" s="122" t="s">
        <v>115</v>
      </c>
      <c r="E128" s="123" t="s">
        <v>116</v>
      </c>
      <c r="F128" s="124" t="s">
        <v>117</v>
      </c>
      <c r="G128" s="125" t="s">
        <v>118</v>
      </c>
      <c r="H128" s="126">
        <v>2.34</v>
      </c>
      <c r="I128" s="127">
        <v>659</v>
      </c>
      <c r="J128" s="127">
        <f>ROUND(I128*H128,2)</f>
        <v>1542.06</v>
      </c>
      <c r="K128" s="128"/>
      <c r="L128" s="26"/>
      <c r="M128" s="129" t="s">
        <v>1</v>
      </c>
      <c r="N128" s="130" t="s">
        <v>38</v>
      </c>
      <c r="O128" s="131">
        <v>0.51400000000000001</v>
      </c>
      <c r="P128" s="131">
        <f>O128*H128</f>
        <v>1.2027600000000001</v>
      </c>
      <c r="Q128" s="131">
        <v>5.1679999999999997E-2</v>
      </c>
      <c r="R128" s="131">
        <f>Q128*H128</f>
        <v>0.12093119999999999</v>
      </c>
      <c r="S128" s="131">
        <v>0</v>
      </c>
      <c r="T128" s="132">
        <f>S128*H128</f>
        <v>0</v>
      </c>
      <c r="AR128" s="133" t="s">
        <v>119</v>
      </c>
      <c r="AT128" s="133" t="s">
        <v>115</v>
      </c>
      <c r="AU128" s="133" t="s">
        <v>120</v>
      </c>
      <c r="AY128" s="14" t="s">
        <v>112</v>
      </c>
      <c r="BE128" s="134">
        <f>IF(N128="základní",J128,0)</f>
        <v>0</v>
      </c>
      <c r="BF128" s="134">
        <f>IF(N128="snížená",J128,0)</f>
        <v>1542.06</v>
      </c>
      <c r="BG128" s="134">
        <f>IF(N128="zákl. přenesená",J128,0)</f>
        <v>0</v>
      </c>
      <c r="BH128" s="134">
        <f>IF(N128="sníž. přenesená",J128,0)</f>
        <v>0</v>
      </c>
      <c r="BI128" s="134">
        <f>IF(N128="nulová",J128,0)</f>
        <v>0</v>
      </c>
      <c r="BJ128" s="14" t="s">
        <v>120</v>
      </c>
      <c r="BK128" s="134">
        <f>ROUND(I128*H128,2)</f>
        <v>1542.06</v>
      </c>
      <c r="BL128" s="14" t="s">
        <v>119</v>
      </c>
      <c r="BM128" s="133" t="s">
        <v>121</v>
      </c>
    </row>
    <row r="129" spans="2:65" s="12" customFormat="1">
      <c r="B129" s="135"/>
      <c r="D129" s="136" t="s">
        <v>122</v>
      </c>
      <c r="E129" s="137" t="s">
        <v>1</v>
      </c>
      <c r="F129" s="138" t="s">
        <v>123</v>
      </c>
      <c r="H129" s="139">
        <v>2.34</v>
      </c>
      <c r="L129" s="135"/>
      <c r="M129" s="140"/>
      <c r="T129" s="141"/>
      <c r="AT129" s="137" t="s">
        <v>122</v>
      </c>
      <c r="AU129" s="137" t="s">
        <v>120</v>
      </c>
      <c r="AV129" s="12" t="s">
        <v>120</v>
      </c>
      <c r="AW129" s="12" t="s">
        <v>28</v>
      </c>
      <c r="AX129" s="12" t="s">
        <v>19</v>
      </c>
      <c r="AY129" s="137" t="s">
        <v>112</v>
      </c>
    </row>
    <row r="130" spans="2:65" s="1" customFormat="1" ht="22.95" customHeight="1">
      <c r="B130" s="121"/>
      <c r="C130" s="122" t="s">
        <v>120</v>
      </c>
      <c r="D130" s="122" t="s">
        <v>115</v>
      </c>
      <c r="E130" s="123" t="s">
        <v>124</v>
      </c>
      <c r="F130" s="124" t="s">
        <v>125</v>
      </c>
      <c r="G130" s="125" t="s">
        <v>126</v>
      </c>
      <c r="H130" s="126">
        <v>0.9</v>
      </c>
      <c r="I130" s="127">
        <v>125</v>
      </c>
      <c r="J130" s="127">
        <f>ROUND(I130*H130,2)</f>
        <v>112.5</v>
      </c>
      <c r="K130" s="128"/>
      <c r="L130" s="26"/>
      <c r="M130" s="129" t="s">
        <v>1</v>
      </c>
      <c r="N130" s="130" t="s">
        <v>38</v>
      </c>
      <c r="O130" s="131">
        <v>0.12</v>
      </c>
      <c r="P130" s="131">
        <f>O130*H130</f>
        <v>0.108</v>
      </c>
      <c r="Q130" s="131">
        <v>8.0000000000000007E-5</v>
      </c>
      <c r="R130" s="131">
        <f>Q130*H130</f>
        <v>7.2000000000000002E-5</v>
      </c>
      <c r="S130" s="131">
        <v>0</v>
      </c>
      <c r="T130" s="132">
        <f>S130*H130</f>
        <v>0</v>
      </c>
      <c r="AR130" s="133" t="s">
        <v>119</v>
      </c>
      <c r="AT130" s="133" t="s">
        <v>115</v>
      </c>
      <c r="AU130" s="133" t="s">
        <v>120</v>
      </c>
      <c r="AY130" s="14" t="s">
        <v>112</v>
      </c>
      <c r="BE130" s="134">
        <f>IF(N130="základní",J130,0)</f>
        <v>0</v>
      </c>
      <c r="BF130" s="134">
        <f>IF(N130="snížená",J130,0)</f>
        <v>112.5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4" t="s">
        <v>120</v>
      </c>
      <c r="BK130" s="134">
        <f>ROUND(I130*H130,2)</f>
        <v>112.5</v>
      </c>
      <c r="BL130" s="14" t="s">
        <v>119</v>
      </c>
      <c r="BM130" s="133" t="s">
        <v>127</v>
      </c>
    </row>
    <row r="131" spans="2:65" s="12" customFormat="1">
      <c r="B131" s="135"/>
      <c r="D131" s="136" t="s">
        <v>122</v>
      </c>
      <c r="E131" s="137" t="s">
        <v>1</v>
      </c>
      <c r="F131" s="138" t="s">
        <v>128</v>
      </c>
      <c r="H131" s="139">
        <v>0.9</v>
      </c>
      <c r="L131" s="135"/>
      <c r="M131" s="140"/>
      <c r="T131" s="141"/>
      <c r="AT131" s="137" t="s">
        <v>122</v>
      </c>
      <c r="AU131" s="137" t="s">
        <v>120</v>
      </c>
      <c r="AV131" s="12" t="s">
        <v>120</v>
      </c>
      <c r="AW131" s="12" t="s">
        <v>28</v>
      </c>
      <c r="AX131" s="12" t="s">
        <v>19</v>
      </c>
      <c r="AY131" s="137" t="s">
        <v>112</v>
      </c>
    </row>
    <row r="132" spans="2:65" s="1" customFormat="1" ht="22.95" customHeight="1">
      <c r="B132" s="121"/>
      <c r="C132" s="122" t="s">
        <v>113</v>
      </c>
      <c r="D132" s="122" t="s">
        <v>115</v>
      </c>
      <c r="E132" s="123" t="s">
        <v>129</v>
      </c>
      <c r="F132" s="124" t="s">
        <v>130</v>
      </c>
      <c r="G132" s="125" t="s">
        <v>126</v>
      </c>
      <c r="H132" s="126">
        <v>5.2</v>
      </c>
      <c r="I132" s="127">
        <v>184</v>
      </c>
      <c r="J132" s="127">
        <f>ROUND(I132*H132,2)</f>
        <v>956.8</v>
      </c>
      <c r="K132" s="128"/>
      <c r="L132" s="26"/>
      <c r="M132" s="129" t="s">
        <v>1</v>
      </c>
      <c r="N132" s="130" t="s">
        <v>38</v>
      </c>
      <c r="O132" s="131">
        <v>0.2</v>
      </c>
      <c r="P132" s="131">
        <f>O132*H132</f>
        <v>1.04</v>
      </c>
      <c r="Q132" s="131">
        <v>1.2E-4</v>
      </c>
      <c r="R132" s="131">
        <f>Q132*H132</f>
        <v>6.2399999999999999E-4</v>
      </c>
      <c r="S132" s="131">
        <v>0</v>
      </c>
      <c r="T132" s="132">
        <f>S132*H132</f>
        <v>0</v>
      </c>
      <c r="AR132" s="133" t="s">
        <v>119</v>
      </c>
      <c r="AT132" s="133" t="s">
        <v>115</v>
      </c>
      <c r="AU132" s="133" t="s">
        <v>120</v>
      </c>
      <c r="AY132" s="14" t="s">
        <v>112</v>
      </c>
      <c r="BE132" s="134">
        <f>IF(N132="základní",J132,0)</f>
        <v>0</v>
      </c>
      <c r="BF132" s="134">
        <f>IF(N132="snížená",J132,0)</f>
        <v>956.8</v>
      </c>
      <c r="BG132" s="134">
        <f>IF(N132="zákl. přenesená",J132,0)</f>
        <v>0</v>
      </c>
      <c r="BH132" s="134">
        <f>IF(N132="sníž. přenesená",J132,0)</f>
        <v>0</v>
      </c>
      <c r="BI132" s="134">
        <f>IF(N132="nulová",J132,0)</f>
        <v>0</v>
      </c>
      <c r="BJ132" s="14" t="s">
        <v>120</v>
      </c>
      <c r="BK132" s="134">
        <f>ROUND(I132*H132,2)</f>
        <v>956.8</v>
      </c>
      <c r="BL132" s="14" t="s">
        <v>119</v>
      </c>
      <c r="BM132" s="133" t="s">
        <v>131</v>
      </c>
    </row>
    <row r="133" spans="2:65" s="12" customFormat="1">
      <c r="B133" s="135"/>
      <c r="D133" s="136" t="s">
        <v>122</v>
      </c>
      <c r="E133" s="137" t="s">
        <v>1</v>
      </c>
      <c r="F133" s="138" t="s">
        <v>132</v>
      </c>
      <c r="H133" s="139">
        <v>5.2</v>
      </c>
      <c r="L133" s="135"/>
      <c r="M133" s="140"/>
      <c r="T133" s="141"/>
      <c r="AT133" s="137" t="s">
        <v>122</v>
      </c>
      <c r="AU133" s="137" t="s">
        <v>120</v>
      </c>
      <c r="AV133" s="12" t="s">
        <v>120</v>
      </c>
      <c r="AW133" s="12" t="s">
        <v>28</v>
      </c>
      <c r="AX133" s="12" t="s">
        <v>19</v>
      </c>
      <c r="AY133" s="137" t="s">
        <v>112</v>
      </c>
    </row>
    <row r="134" spans="2:65" s="11" customFormat="1" ht="22.8" customHeight="1">
      <c r="B134" s="110"/>
      <c r="D134" s="111" t="s">
        <v>71</v>
      </c>
      <c r="E134" s="119" t="s">
        <v>133</v>
      </c>
      <c r="F134" s="119" t="s">
        <v>134</v>
      </c>
      <c r="J134" s="120">
        <f>BK134</f>
        <v>3280.5</v>
      </c>
      <c r="L134" s="110"/>
      <c r="M134" s="114"/>
      <c r="P134" s="115">
        <f>SUM(P135:P146)</f>
        <v>4.0317299999999996</v>
      </c>
      <c r="R134" s="115">
        <f>SUM(R135:R146)</f>
        <v>9.9888299999999999E-2</v>
      </c>
      <c r="T134" s="116">
        <f>SUM(T135:T146)</f>
        <v>0</v>
      </c>
      <c r="AR134" s="111" t="s">
        <v>19</v>
      </c>
      <c r="AT134" s="117" t="s">
        <v>71</v>
      </c>
      <c r="AU134" s="117" t="s">
        <v>19</v>
      </c>
      <c r="AY134" s="111" t="s">
        <v>112</v>
      </c>
      <c r="BK134" s="118">
        <f>SUM(BK135:BK146)</f>
        <v>3280.5</v>
      </c>
    </row>
    <row r="135" spans="2:65" s="1" customFormat="1" ht="22.95" customHeight="1">
      <c r="B135" s="121"/>
      <c r="C135" s="122" t="s">
        <v>119</v>
      </c>
      <c r="D135" s="122" t="s">
        <v>115</v>
      </c>
      <c r="E135" s="123" t="s">
        <v>135</v>
      </c>
      <c r="F135" s="124" t="s">
        <v>136</v>
      </c>
      <c r="G135" s="125" t="s">
        <v>118</v>
      </c>
      <c r="H135" s="126">
        <v>0.09</v>
      </c>
      <c r="I135" s="127">
        <v>86</v>
      </c>
      <c r="J135" s="127">
        <f>ROUND(I135*H135,2)</f>
        <v>7.74</v>
      </c>
      <c r="K135" s="128"/>
      <c r="L135" s="26"/>
      <c r="M135" s="129" t="s">
        <v>1</v>
      </c>
      <c r="N135" s="130" t="s">
        <v>38</v>
      </c>
      <c r="O135" s="131">
        <v>0.14799999999999999</v>
      </c>
      <c r="P135" s="131">
        <f>O135*H135</f>
        <v>1.3319999999999999E-2</v>
      </c>
      <c r="Q135" s="131">
        <v>2.0000000000000001E-4</v>
      </c>
      <c r="R135" s="131">
        <f>Q135*H135</f>
        <v>1.8E-5</v>
      </c>
      <c r="S135" s="131">
        <v>0</v>
      </c>
      <c r="T135" s="132">
        <f>S135*H135</f>
        <v>0</v>
      </c>
      <c r="AR135" s="133" t="s">
        <v>119</v>
      </c>
      <c r="AT135" s="133" t="s">
        <v>115</v>
      </c>
      <c r="AU135" s="133" t="s">
        <v>120</v>
      </c>
      <c r="AY135" s="14" t="s">
        <v>112</v>
      </c>
      <c r="BE135" s="134">
        <f>IF(N135="základní",J135,0)</f>
        <v>0</v>
      </c>
      <c r="BF135" s="134">
        <f>IF(N135="snížená",J135,0)</f>
        <v>7.74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4" t="s">
        <v>120</v>
      </c>
      <c r="BK135" s="134">
        <f>ROUND(I135*H135,2)</f>
        <v>7.74</v>
      </c>
      <c r="BL135" s="14" t="s">
        <v>119</v>
      </c>
      <c r="BM135" s="133" t="s">
        <v>137</v>
      </c>
    </row>
    <row r="136" spans="2:65" s="12" customFormat="1">
      <c r="B136" s="135"/>
      <c r="D136" s="136" t="s">
        <v>122</v>
      </c>
      <c r="E136" s="137" t="s">
        <v>1</v>
      </c>
      <c r="F136" s="138" t="s">
        <v>138</v>
      </c>
      <c r="H136" s="139">
        <v>0.09</v>
      </c>
      <c r="L136" s="135"/>
      <c r="M136" s="140"/>
      <c r="T136" s="141"/>
      <c r="AT136" s="137" t="s">
        <v>122</v>
      </c>
      <c r="AU136" s="137" t="s">
        <v>120</v>
      </c>
      <c r="AV136" s="12" t="s">
        <v>120</v>
      </c>
      <c r="AW136" s="12" t="s">
        <v>28</v>
      </c>
      <c r="AX136" s="12" t="s">
        <v>19</v>
      </c>
      <c r="AY136" s="137" t="s">
        <v>112</v>
      </c>
    </row>
    <row r="137" spans="2:65" s="1" customFormat="1" ht="13.95" customHeight="1">
      <c r="B137" s="121"/>
      <c r="C137" s="122" t="s">
        <v>139</v>
      </c>
      <c r="D137" s="122" t="s">
        <v>115</v>
      </c>
      <c r="E137" s="123" t="s">
        <v>140</v>
      </c>
      <c r="F137" s="124" t="s">
        <v>141</v>
      </c>
      <c r="G137" s="125" t="s">
        <v>118</v>
      </c>
      <c r="H137" s="126">
        <v>0.99</v>
      </c>
      <c r="I137" s="127">
        <v>184</v>
      </c>
      <c r="J137" s="127">
        <f>ROUND(I137*H137,2)</f>
        <v>182.16</v>
      </c>
      <c r="K137" s="128"/>
      <c r="L137" s="26"/>
      <c r="M137" s="129" t="s">
        <v>1</v>
      </c>
      <c r="N137" s="130" t="s">
        <v>38</v>
      </c>
      <c r="O137" s="131">
        <v>0.14299999999999999</v>
      </c>
      <c r="P137" s="131">
        <f>O137*H137</f>
        <v>0.14156999999999997</v>
      </c>
      <c r="Q137" s="131">
        <v>6.4999999999999997E-3</v>
      </c>
      <c r="R137" s="131">
        <f>Q137*H137</f>
        <v>6.4349999999999997E-3</v>
      </c>
      <c r="S137" s="131">
        <v>0</v>
      </c>
      <c r="T137" s="132">
        <f>S137*H137</f>
        <v>0</v>
      </c>
      <c r="AR137" s="133" t="s">
        <v>119</v>
      </c>
      <c r="AT137" s="133" t="s">
        <v>115</v>
      </c>
      <c r="AU137" s="133" t="s">
        <v>120</v>
      </c>
      <c r="AY137" s="14" t="s">
        <v>112</v>
      </c>
      <c r="BE137" s="134">
        <f>IF(N137="základní",J137,0)</f>
        <v>0</v>
      </c>
      <c r="BF137" s="134">
        <f>IF(N137="snížená",J137,0)</f>
        <v>182.16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4" t="s">
        <v>120</v>
      </c>
      <c r="BK137" s="134">
        <f>ROUND(I137*H137,2)</f>
        <v>182.16</v>
      </c>
      <c r="BL137" s="14" t="s">
        <v>119</v>
      </c>
      <c r="BM137" s="133" t="s">
        <v>142</v>
      </c>
    </row>
    <row r="138" spans="2:65" s="12" customFormat="1">
      <c r="B138" s="135"/>
      <c r="D138" s="136" t="s">
        <v>122</v>
      </c>
      <c r="E138" s="137" t="s">
        <v>1</v>
      </c>
      <c r="F138" s="138" t="s">
        <v>143</v>
      </c>
      <c r="H138" s="139">
        <v>0.99</v>
      </c>
      <c r="L138" s="135"/>
      <c r="M138" s="140"/>
      <c r="T138" s="141"/>
      <c r="AT138" s="137" t="s">
        <v>122</v>
      </c>
      <c r="AU138" s="137" t="s">
        <v>120</v>
      </c>
      <c r="AV138" s="12" t="s">
        <v>120</v>
      </c>
      <c r="AW138" s="12" t="s">
        <v>28</v>
      </c>
      <c r="AX138" s="12" t="s">
        <v>19</v>
      </c>
      <c r="AY138" s="137" t="s">
        <v>112</v>
      </c>
    </row>
    <row r="139" spans="2:65" s="1" customFormat="1" ht="22.95" customHeight="1">
      <c r="B139" s="121"/>
      <c r="C139" s="122" t="s">
        <v>133</v>
      </c>
      <c r="D139" s="122" t="s">
        <v>115</v>
      </c>
      <c r="E139" s="123" t="s">
        <v>144</v>
      </c>
      <c r="F139" s="124" t="s">
        <v>145</v>
      </c>
      <c r="G139" s="125" t="s">
        <v>118</v>
      </c>
      <c r="H139" s="126">
        <v>0.99</v>
      </c>
      <c r="I139" s="127">
        <v>95</v>
      </c>
      <c r="J139" s="127">
        <f>ROUND(I139*H139,2)</f>
        <v>94.05</v>
      </c>
      <c r="K139" s="128"/>
      <c r="L139" s="26"/>
      <c r="M139" s="129" t="s">
        <v>1</v>
      </c>
      <c r="N139" s="130" t="s">
        <v>38</v>
      </c>
      <c r="O139" s="131">
        <v>0.14799999999999999</v>
      </c>
      <c r="P139" s="131">
        <f>O139*H139</f>
        <v>0.14651999999999998</v>
      </c>
      <c r="Q139" s="131">
        <v>2.5999999999999998E-4</v>
      </c>
      <c r="R139" s="131">
        <f>Q139*H139</f>
        <v>2.5739999999999997E-4</v>
      </c>
      <c r="S139" s="131">
        <v>0</v>
      </c>
      <c r="T139" s="132">
        <f>S139*H139</f>
        <v>0</v>
      </c>
      <c r="AR139" s="133" t="s">
        <v>119</v>
      </c>
      <c r="AT139" s="133" t="s">
        <v>115</v>
      </c>
      <c r="AU139" s="133" t="s">
        <v>120</v>
      </c>
      <c r="AY139" s="14" t="s">
        <v>112</v>
      </c>
      <c r="BE139" s="134">
        <f>IF(N139="základní",J139,0)</f>
        <v>0</v>
      </c>
      <c r="BF139" s="134">
        <f>IF(N139="snížená",J139,0)</f>
        <v>94.05</v>
      </c>
      <c r="BG139" s="134">
        <f>IF(N139="zákl. přenesená",J139,0)</f>
        <v>0</v>
      </c>
      <c r="BH139" s="134">
        <f>IF(N139="sníž. přenesená",J139,0)</f>
        <v>0</v>
      </c>
      <c r="BI139" s="134">
        <f>IF(N139="nulová",J139,0)</f>
        <v>0</v>
      </c>
      <c r="BJ139" s="14" t="s">
        <v>120</v>
      </c>
      <c r="BK139" s="134">
        <f>ROUND(I139*H139,2)</f>
        <v>94.05</v>
      </c>
      <c r="BL139" s="14" t="s">
        <v>119</v>
      </c>
      <c r="BM139" s="133" t="s">
        <v>146</v>
      </c>
    </row>
    <row r="140" spans="2:65" s="1" customFormat="1" ht="22.95" customHeight="1">
      <c r="B140" s="121"/>
      <c r="C140" s="122" t="s">
        <v>147</v>
      </c>
      <c r="D140" s="122" t="s">
        <v>115</v>
      </c>
      <c r="E140" s="123" t="s">
        <v>148</v>
      </c>
      <c r="F140" s="124" t="s">
        <v>149</v>
      </c>
      <c r="G140" s="125" t="s">
        <v>118</v>
      </c>
      <c r="H140" s="126">
        <v>0.99</v>
      </c>
      <c r="I140" s="127">
        <v>386</v>
      </c>
      <c r="J140" s="127">
        <f>ROUND(I140*H140,2)</f>
        <v>382.14</v>
      </c>
      <c r="K140" s="128"/>
      <c r="L140" s="26"/>
      <c r="M140" s="129" t="s">
        <v>1</v>
      </c>
      <c r="N140" s="130" t="s">
        <v>38</v>
      </c>
      <c r="O140" s="131">
        <v>0.56399999999999995</v>
      </c>
      <c r="P140" s="131">
        <f>O140*H140</f>
        <v>0.55835999999999997</v>
      </c>
      <c r="Q140" s="131">
        <v>2.0480000000000002E-2</v>
      </c>
      <c r="R140" s="131">
        <f>Q140*H140</f>
        <v>2.02752E-2</v>
      </c>
      <c r="S140" s="131">
        <v>0</v>
      </c>
      <c r="T140" s="132">
        <f>S140*H140</f>
        <v>0</v>
      </c>
      <c r="AR140" s="133" t="s">
        <v>119</v>
      </c>
      <c r="AT140" s="133" t="s">
        <v>115</v>
      </c>
      <c r="AU140" s="133" t="s">
        <v>120</v>
      </c>
      <c r="AY140" s="14" t="s">
        <v>112</v>
      </c>
      <c r="BE140" s="134">
        <f>IF(N140="základní",J140,0)</f>
        <v>0</v>
      </c>
      <c r="BF140" s="134">
        <f>IF(N140="snížená",J140,0)</f>
        <v>382.14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4" t="s">
        <v>120</v>
      </c>
      <c r="BK140" s="134">
        <f>ROUND(I140*H140,2)</f>
        <v>382.14</v>
      </c>
      <c r="BL140" s="14" t="s">
        <v>119</v>
      </c>
      <c r="BM140" s="133" t="s">
        <v>150</v>
      </c>
    </row>
    <row r="141" spans="2:65" s="1" customFormat="1" ht="22.95" customHeight="1">
      <c r="B141" s="121"/>
      <c r="C141" s="122" t="s">
        <v>151</v>
      </c>
      <c r="D141" s="122" t="s">
        <v>115</v>
      </c>
      <c r="E141" s="123" t="s">
        <v>152</v>
      </c>
      <c r="F141" s="124" t="s">
        <v>153</v>
      </c>
      <c r="G141" s="125" t="s">
        <v>118</v>
      </c>
      <c r="H141" s="126">
        <v>0.99</v>
      </c>
      <c r="I141" s="127">
        <v>358</v>
      </c>
      <c r="J141" s="127">
        <f>ROUND(I141*H141,2)</f>
        <v>354.42</v>
      </c>
      <c r="K141" s="128"/>
      <c r="L141" s="26"/>
      <c r="M141" s="129" t="s">
        <v>1</v>
      </c>
      <c r="N141" s="130" t="s">
        <v>38</v>
      </c>
      <c r="O141" s="131">
        <v>0.46</v>
      </c>
      <c r="P141" s="131">
        <f>O141*H141</f>
        <v>0.45540000000000003</v>
      </c>
      <c r="Q141" s="131">
        <v>4.3800000000000002E-3</v>
      </c>
      <c r="R141" s="131">
        <f>Q141*H141</f>
        <v>4.3362000000000001E-3</v>
      </c>
      <c r="S141" s="131">
        <v>0</v>
      </c>
      <c r="T141" s="132">
        <f>S141*H141</f>
        <v>0</v>
      </c>
      <c r="AR141" s="133" t="s">
        <v>119</v>
      </c>
      <c r="AT141" s="133" t="s">
        <v>115</v>
      </c>
      <c r="AU141" s="133" t="s">
        <v>120</v>
      </c>
      <c r="AY141" s="14" t="s">
        <v>112</v>
      </c>
      <c r="BE141" s="134">
        <f>IF(N141="základní",J141,0)</f>
        <v>0</v>
      </c>
      <c r="BF141" s="134">
        <f>IF(N141="snížená",J141,0)</f>
        <v>354.42</v>
      </c>
      <c r="BG141" s="134">
        <f>IF(N141="zákl. přenesená",J141,0)</f>
        <v>0</v>
      </c>
      <c r="BH141" s="134">
        <f>IF(N141="sníž. přenesená",J141,0)</f>
        <v>0</v>
      </c>
      <c r="BI141" s="134">
        <f>IF(N141="nulová",J141,0)</f>
        <v>0</v>
      </c>
      <c r="BJ141" s="14" t="s">
        <v>120</v>
      </c>
      <c r="BK141" s="134">
        <f>ROUND(I141*H141,2)</f>
        <v>354.42</v>
      </c>
      <c r="BL141" s="14" t="s">
        <v>119</v>
      </c>
      <c r="BM141" s="133" t="s">
        <v>154</v>
      </c>
    </row>
    <row r="142" spans="2:65" s="1" customFormat="1" ht="22.95" customHeight="1">
      <c r="B142" s="121"/>
      <c r="C142" s="122" t="s">
        <v>155</v>
      </c>
      <c r="D142" s="122" t="s">
        <v>115</v>
      </c>
      <c r="E142" s="123" t="s">
        <v>156</v>
      </c>
      <c r="F142" s="124" t="s">
        <v>157</v>
      </c>
      <c r="G142" s="125" t="s">
        <v>118</v>
      </c>
      <c r="H142" s="126">
        <v>0.99</v>
      </c>
      <c r="I142" s="127">
        <v>425</v>
      </c>
      <c r="J142" s="127">
        <f>ROUND(I142*H142,2)</f>
        <v>420.75</v>
      </c>
      <c r="K142" s="128"/>
      <c r="L142" s="26"/>
      <c r="M142" s="129" t="s">
        <v>1</v>
      </c>
      <c r="N142" s="130" t="s">
        <v>38</v>
      </c>
      <c r="O142" s="131">
        <v>0.56000000000000005</v>
      </c>
      <c r="P142" s="131">
        <f>O142*H142</f>
        <v>0.5544</v>
      </c>
      <c r="Q142" s="131">
        <v>1.7330000000000002E-2</v>
      </c>
      <c r="R142" s="131">
        <f>Q142*H142</f>
        <v>1.71567E-2</v>
      </c>
      <c r="S142" s="131">
        <v>0</v>
      </c>
      <c r="T142" s="132">
        <f>S142*H142</f>
        <v>0</v>
      </c>
      <c r="AR142" s="133" t="s">
        <v>119</v>
      </c>
      <c r="AT142" s="133" t="s">
        <v>115</v>
      </c>
      <c r="AU142" s="133" t="s">
        <v>120</v>
      </c>
      <c r="AY142" s="14" t="s">
        <v>112</v>
      </c>
      <c r="BE142" s="134">
        <f>IF(N142="základní",J142,0)</f>
        <v>0</v>
      </c>
      <c r="BF142" s="134">
        <f>IF(N142="snížená",J142,0)</f>
        <v>420.75</v>
      </c>
      <c r="BG142" s="134">
        <f>IF(N142="zákl. přenesená",J142,0)</f>
        <v>0</v>
      </c>
      <c r="BH142" s="134">
        <f>IF(N142="sníž. přenesená",J142,0)</f>
        <v>0</v>
      </c>
      <c r="BI142" s="134">
        <f>IF(N142="nulová",J142,0)</f>
        <v>0</v>
      </c>
      <c r="BJ142" s="14" t="s">
        <v>120</v>
      </c>
      <c r="BK142" s="134">
        <f>ROUND(I142*H142,2)</f>
        <v>420.75</v>
      </c>
      <c r="BL142" s="14" t="s">
        <v>119</v>
      </c>
      <c r="BM142" s="133" t="s">
        <v>158</v>
      </c>
    </row>
    <row r="143" spans="2:65" s="1" customFormat="1" ht="22.95" customHeight="1">
      <c r="B143" s="121"/>
      <c r="C143" s="122" t="s">
        <v>159</v>
      </c>
      <c r="D143" s="122" t="s">
        <v>115</v>
      </c>
      <c r="E143" s="123" t="s">
        <v>160</v>
      </c>
      <c r="F143" s="124" t="s">
        <v>161</v>
      </c>
      <c r="G143" s="125" t="s">
        <v>118</v>
      </c>
      <c r="H143" s="126">
        <v>2.34</v>
      </c>
      <c r="I143" s="127">
        <v>93</v>
      </c>
      <c r="J143" s="127">
        <f>ROUND(I143*H143,2)</f>
        <v>217.62</v>
      </c>
      <c r="K143" s="128"/>
      <c r="L143" s="26"/>
      <c r="M143" s="129" t="s">
        <v>1</v>
      </c>
      <c r="N143" s="130" t="s">
        <v>38</v>
      </c>
      <c r="O143" s="131">
        <v>0.104</v>
      </c>
      <c r="P143" s="131">
        <f>O143*H143</f>
        <v>0.24335999999999997</v>
      </c>
      <c r="Q143" s="131">
        <v>2.5999999999999998E-4</v>
      </c>
      <c r="R143" s="131">
        <f>Q143*H143</f>
        <v>6.0839999999999993E-4</v>
      </c>
      <c r="S143" s="131">
        <v>0</v>
      </c>
      <c r="T143" s="132">
        <f>S143*H143</f>
        <v>0</v>
      </c>
      <c r="AR143" s="133" t="s">
        <v>119</v>
      </c>
      <c r="AT143" s="133" t="s">
        <v>115</v>
      </c>
      <c r="AU143" s="133" t="s">
        <v>120</v>
      </c>
      <c r="AY143" s="14" t="s">
        <v>112</v>
      </c>
      <c r="BE143" s="134">
        <f>IF(N143="základní",J143,0)</f>
        <v>0</v>
      </c>
      <c r="BF143" s="134">
        <f>IF(N143="snížená",J143,0)</f>
        <v>217.62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4" t="s">
        <v>120</v>
      </c>
      <c r="BK143" s="134">
        <f>ROUND(I143*H143,2)</f>
        <v>217.62</v>
      </c>
      <c r="BL143" s="14" t="s">
        <v>119</v>
      </c>
      <c r="BM143" s="133" t="s">
        <v>162</v>
      </c>
    </row>
    <row r="144" spans="2:65" s="12" customFormat="1">
      <c r="B144" s="135"/>
      <c r="D144" s="136" t="s">
        <v>122</v>
      </c>
      <c r="E144" s="137" t="s">
        <v>1</v>
      </c>
      <c r="F144" s="138" t="s">
        <v>123</v>
      </c>
      <c r="H144" s="139">
        <v>2.34</v>
      </c>
      <c r="L144" s="135"/>
      <c r="M144" s="140"/>
      <c r="T144" s="141"/>
      <c r="AT144" s="137" t="s">
        <v>122</v>
      </c>
      <c r="AU144" s="137" t="s">
        <v>120</v>
      </c>
      <c r="AV144" s="12" t="s">
        <v>120</v>
      </c>
      <c r="AW144" s="12" t="s">
        <v>28</v>
      </c>
      <c r="AX144" s="12" t="s">
        <v>19</v>
      </c>
      <c r="AY144" s="137" t="s">
        <v>112</v>
      </c>
    </row>
    <row r="145" spans="2:65" s="1" customFormat="1" ht="22.95" customHeight="1">
      <c r="B145" s="121"/>
      <c r="C145" s="122" t="s">
        <v>163</v>
      </c>
      <c r="D145" s="122" t="s">
        <v>115</v>
      </c>
      <c r="E145" s="123" t="s">
        <v>164</v>
      </c>
      <c r="F145" s="124" t="s">
        <v>165</v>
      </c>
      <c r="G145" s="125" t="s">
        <v>118</v>
      </c>
      <c r="H145" s="126">
        <v>2.34</v>
      </c>
      <c r="I145" s="127">
        <v>298</v>
      </c>
      <c r="J145" s="127">
        <f>ROUND(I145*H145,2)</f>
        <v>697.32</v>
      </c>
      <c r="K145" s="128"/>
      <c r="L145" s="26"/>
      <c r="M145" s="129" t="s">
        <v>1</v>
      </c>
      <c r="N145" s="130" t="s">
        <v>38</v>
      </c>
      <c r="O145" s="131">
        <v>0.36</v>
      </c>
      <c r="P145" s="131">
        <f>O145*H145</f>
        <v>0.84239999999999993</v>
      </c>
      <c r="Q145" s="131">
        <v>4.3800000000000002E-3</v>
      </c>
      <c r="R145" s="131">
        <f>Q145*H145</f>
        <v>1.02492E-2</v>
      </c>
      <c r="S145" s="131">
        <v>0</v>
      </c>
      <c r="T145" s="132">
        <f>S145*H145</f>
        <v>0</v>
      </c>
      <c r="AR145" s="133" t="s">
        <v>119</v>
      </c>
      <c r="AT145" s="133" t="s">
        <v>115</v>
      </c>
      <c r="AU145" s="133" t="s">
        <v>120</v>
      </c>
      <c r="AY145" s="14" t="s">
        <v>112</v>
      </c>
      <c r="BE145" s="134">
        <f>IF(N145="základní",J145,0)</f>
        <v>0</v>
      </c>
      <c r="BF145" s="134">
        <f>IF(N145="snížená",J145,0)</f>
        <v>697.32</v>
      </c>
      <c r="BG145" s="134">
        <f>IF(N145="zákl. přenesená",J145,0)</f>
        <v>0</v>
      </c>
      <c r="BH145" s="134">
        <f>IF(N145="sníž. přenesená",J145,0)</f>
        <v>0</v>
      </c>
      <c r="BI145" s="134">
        <f>IF(N145="nulová",J145,0)</f>
        <v>0</v>
      </c>
      <c r="BJ145" s="14" t="s">
        <v>120</v>
      </c>
      <c r="BK145" s="134">
        <f>ROUND(I145*H145,2)</f>
        <v>697.32</v>
      </c>
      <c r="BL145" s="14" t="s">
        <v>119</v>
      </c>
      <c r="BM145" s="133" t="s">
        <v>166</v>
      </c>
    </row>
    <row r="146" spans="2:65" s="1" customFormat="1" ht="22.95" customHeight="1">
      <c r="B146" s="121"/>
      <c r="C146" s="122" t="s">
        <v>167</v>
      </c>
      <c r="D146" s="122" t="s">
        <v>115</v>
      </c>
      <c r="E146" s="123" t="s">
        <v>168</v>
      </c>
      <c r="F146" s="124" t="s">
        <v>169</v>
      </c>
      <c r="G146" s="125" t="s">
        <v>118</v>
      </c>
      <c r="H146" s="126">
        <v>2.34</v>
      </c>
      <c r="I146" s="127">
        <v>395</v>
      </c>
      <c r="J146" s="127">
        <f>ROUND(I146*H146,2)</f>
        <v>924.3</v>
      </c>
      <c r="K146" s="128"/>
      <c r="L146" s="26"/>
      <c r="M146" s="129" t="s">
        <v>1</v>
      </c>
      <c r="N146" s="130" t="s">
        <v>38</v>
      </c>
      <c r="O146" s="131">
        <v>0.46</v>
      </c>
      <c r="P146" s="131">
        <f>O146*H146</f>
        <v>1.0764</v>
      </c>
      <c r="Q146" s="131">
        <v>1.7330000000000002E-2</v>
      </c>
      <c r="R146" s="131">
        <f>Q146*H146</f>
        <v>4.0552200000000004E-2</v>
      </c>
      <c r="S146" s="131">
        <v>0</v>
      </c>
      <c r="T146" s="132">
        <f>S146*H146</f>
        <v>0</v>
      </c>
      <c r="AR146" s="133" t="s">
        <v>119</v>
      </c>
      <c r="AT146" s="133" t="s">
        <v>115</v>
      </c>
      <c r="AU146" s="133" t="s">
        <v>120</v>
      </c>
      <c r="AY146" s="14" t="s">
        <v>112</v>
      </c>
      <c r="BE146" s="134">
        <f>IF(N146="základní",J146,0)</f>
        <v>0</v>
      </c>
      <c r="BF146" s="134">
        <f>IF(N146="snížená",J146,0)</f>
        <v>924.3</v>
      </c>
      <c r="BG146" s="134">
        <f>IF(N146="zákl. přenesená",J146,0)</f>
        <v>0</v>
      </c>
      <c r="BH146" s="134">
        <f>IF(N146="sníž. přenesená",J146,0)</f>
        <v>0</v>
      </c>
      <c r="BI146" s="134">
        <f>IF(N146="nulová",J146,0)</f>
        <v>0</v>
      </c>
      <c r="BJ146" s="14" t="s">
        <v>120</v>
      </c>
      <c r="BK146" s="134">
        <f>ROUND(I146*H146,2)</f>
        <v>924.3</v>
      </c>
      <c r="BL146" s="14" t="s">
        <v>119</v>
      </c>
      <c r="BM146" s="133" t="s">
        <v>170</v>
      </c>
    </row>
    <row r="147" spans="2:65" s="11" customFormat="1" ht="22.8" customHeight="1">
      <c r="B147" s="110"/>
      <c r="D147" s="111" t="s">
        <v>71</v>
      </c>
      <c r="E147" s="119" t="s">
        <v>155</v>
      </c>
      <c r="F147" s="119" t="s">
        <v>171</v>
      </c>
      <c r="J147" s="120">
        <f>BK147</f>
        <v>1303.05</v>
      </c>
      <c r="L147" s="110"/>
      <c r="M147" s="114"/>
      <c r="P147" s="115">
        <f>SUM(P148:P150)</f>
        <v>0.84261000000000008</v>
      </c>
      <c r="R147" s="115">
        <f>SUM(R148:R150)</f>
        <v>1.0399999999999999E-3</v>
      </c>
      <c r="T147" s="116">
        <f>SUM(T148:T150)</f>
        <v>8.5799999999999991E-3</v>
      </c>
      <c r="AR147" s="111" t="s">
        <v>19</v>
      </c>
      <c r="AT147" s="117" t="s">
        <v>71</v>
      </c>
      <c r="AU147" s="117" t="s">
        <v>19</v>
      </c>
      <c r="AY147" s="111" t="s">
        <v>112</v>
      </c>
      <c r="BK147" s="118">
        <f>SUM(BK148:BK150)</f>
        <v>1303.05</v>
      </c>
    </row>
    <row r="148" spans="2:65" s="1" customFormat="1" ht="22.95" customHeight="1">
      <c r="B148" s="121"/>
      <c r="C148" s="122" t="s">
        <v>172</v>
      </c>
      <c r="D148" s="122" t="s">
        <v>115</v>
      </c>
      <c r="E148" s="123" t="s">
        <v>173</v>
      </c>
      <c r="F148" s="124" t="s">
        <v>174</v>
      </c>
      <c r="G148" s="125" t="s">
        <v>175</v>
      </c>
      <c r="H148" s="126">
        <v>4</v>
      </c>
      <c r="I148" s="127">
        <v>258</v>
      </c>
      <c r="J148" s="127">
        <f>ROUND(I148*H148,2)</f>
        <v>1032</v>
      </c>
      <c r="K148" s="128"/>
      <c r="L148" s="26"/>
      <c r="M148" s="129" t="s">
        <v>1</v>
      </c>
      <c r="N148" s="130" t="s">
        <v>38</v>
      </c>
      <c r="O148" s="131">
        <v>0.16200000000000001</v>
      </c>
      <c r="P148" s="131">
        <f>O148*H148</f>
        <v>0.64800000000000002</v>
      </c>
      <c r="Q148" s="131">
        <v>2.5999999999999998E-4</v>
      </c>
      <c r="R148" s="131">
        <f>Q148*H148</f>
        <v>1.0399999999999999E-3</v>
      </c>
      <c r="S148" s="131">
        <v>0</v>
      </c>
      <c r="T148" s="132">
        <f>S148*H148</f>
        <v>0</v>
      </c>
      <c r="AR148" s="133" t="s">
        <v>119</v>
      </c>
      <c r="AT148" s="133" t="s">
        <v>115</v>
      </c>
      <c r="AU148" s="133" t="s">
        <v>120</v>
      </c>
      <c r="AY148" s="14" t="s">
        <v>112</v>
      </c>
      <c r="BE148" s="134">
        <f>IF(N148="základní",J148,0)</f>
        <v>0</v>
      </c>
      <c r="BF148" s="134">
        <f>IF(N148="snížená",J148,0)</f>
        <v>1032</v>
      </c>
      <c r="BG148" s="134">
        <f>IF(N148="zákl. přenesená",J148,0)</f>
        <v>0</v>
      </c>
      <c r="BH148" s="134">
        <f>IF(N148="sníž. přenesená",J148,0)</f>
        <v>0</v>
      </c>
      <c r="BI148" s="134">
        <f>IF(N148="nulová",J148,0)</f>
        <v>0</v>
      </c>
      <c r="BJ148" s="14" t="s">
        <v>120</v>
      </c>
      <c r="BK148" s="134">
        <f>ROUND(I148*H148,2)</f>
        <v>1032</v>
      </c>
      <c r="BL148" s="14" t="s">
        <v>119</v>
      </c>
      <c r="BM148" s="133" t="s">
        <v>176</v>
      </c>
    </row>
    <row r="149" spans="2:65" s="1" customFormat="1" ht="13.95" customHeight="1">
      <c r="B149" s="121"/>
      <c r="C149" s="122" t="s">
        <v>177</v>
      </c>
      <c r="D149" s="122" t="s">
        <v>115</v>
      </c>
      <c r="E149" s="123" t="s">
        <v>178</v>
      </c>
      <c r="F149" s="124" t="s">
        <v>179</v>
      </c>
      <c r="G149" s="125" t="s">
        <v>118</v>
      </c>
      <c r="H149" s="126">
        <v>0.39</v>
      </c>
      <c r="I149" s="127">
        <v>695</v>
      </c>
      <c r="J149" s="127">
        <f>ROUND(I149*H149,2)</f>
        <v>271.05</v>
      </c>
      <c r="K149" s="128"/>
      <c r="L149" s="26"/>
      <c r="M149" s="129" t="s">
        <v>1</v>
      </c>
      <c r="N149" s="130" t="s">
        <v>38</v>
      </c>
      <c r="O149" s="131">
        <v>0.499</v>
      </c>
      <c r="P149" s="131">
        <f>O149*H149</f>
        <v>0.19461000000000001</v>
      </c>
      <c r="Q149" s="131">
        <v>0</v>
      </c>
      <c r="R149" s="131">
        <f>Q149*H149</f>
        <v>0</v>
      </c>
      <c r="S149" s="131">
        <v>2.1999999999999999E-2</v>
      </c>
      <c r="T149" s="132">
        <f>S149*H149</f>
        <v>8.5799999999999991E-3</v>
      </c>
      <c r="AR149" s="133" t="s">
        <v>119</v>
      </c>
      <c r="AT149" s="133" t="s">
        <v>115</v>
      </c>
      <c r="AU149" s="133" t="s">
        <v>120</v>
      </c>
      <c r="AY149" s="14" t="s">
        <v>112</v>
      </c>
      <c r="BE149" s="134">
        <f>IF(N149="základní",J149,0)</f>
        <v>0</v>
      </c>
      <c r="BF149" s="134">
        <f>IF(N149="snížená",J149,0)</f>
        <v>271.05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4" t="s">
        <v>120</v>
      </c>
      <c r="BK149" s="134">
        <f>ROUND(I149*H149,2)</f>
        <v>271.05</v>
      </c>
      <c r="BL149" s="14" t="s">
        <v>119</v>
      </c>
      <c r="BM149" s="133" t="s">
        <v>180</v>
      </c>
    </row>
    <row r="150" spans="2:65" s="12" customFormat="1">
      <c r="B150" s="135"/>
      <c r="D150" s="136" t="s">
        <v>122</v>
      </c>
      <c r="E150" s="137" t="s">
        <v>1</v>
      </c>
      <c r="F150" s="138" t="s">
        <v>181</v>
      </c>
      <c r="H150" s="139">
        <v>0.39</v>
      </c>
      <c r="L150" s="135"/>
      <c r="M150" s="140"/>
      <c r="T150" s="141"/>
      <c r="AT150" s="137" t="s">
        <v>122</v>
      </c>
      <c r="AU150" s="137" t="s">
        <v>120</v>
      </c>
      <c r="AV150" s="12" t="s">
        <v>120</v>
      </c>
      <c r="AW150" s="12" t="s">
        <v>28</v>
      </c>
      <c r="AX150" s="12" t="s">
        <v>19</v>
      </c>
      <c r="AY150" s="137" t="s">
        <v>112</v>
      </c>
    </row>
    <row r="151" spans="2:65" s="11" customFormat="1" ht="22.8" customHeight="1">
      <c r="B151" s="110"/>
      <c r="D151" s="111" t="s">
        <v>71</v>
      </c>
      <c r="E151" s="119" t="s">
        <v>182</v>
      </c>
      <c r="F151" s="119" t="s">
        <v>183</v>
      </c>
      <c r="J151" s="120">
        <f>BK151</f>
        <v>55.83</v>
      </c>
      <c r="L151" s="110"/>
      <c r="M151" s="114"/>
      <c r="P151" s="115">
        <f>SUM(P152:P154)</f>
        <v>7.2224999999999998E-2</v>
      </c>
      <c r="R151" s="115">
        <f>SUM(R152:R154)</f>
        <v>0</v>
      </c>
      <c r="T151" s="116">
        <f>SUM(T152:T154)</f>
        <v>0</v>
      </c>
      <c r="AR151" s="111" t="s">
        <v>19</v>
      </c>
      <c r="AT151" s="117" t="s">
        <v>71</v>
      </c>
      <c r="AU151" s="117" t="s">
        <v>19</v>
      </c>
      <c r="AY151" s="111" t="s">
        <v>112</v>
      </c>
      <c r="BK151" s="118">
        <f>SUM(BK152:BK154)</f>
        <v>55.83</v>
      </c>
    </row>
    <row r="152" spans="2:65" s="1" customFormat="1" ht="22.95" customHeight="1">
      <c r="B152" s="121"/>
      <c r="C152" s="122" t="s">
        <v>8</v>
      </c>
      <c r="D152" s="122" t="s">
        <v>115</v>
      </c>
      <c r="E152" s="123" t="s">
        <v>184</v>
      </c>
      <c r="F152" s="124" t="s">
        <v>185</v>
      </c>
      <c r="G152" s="125" t="s">
        <v>186</v>
      </c>
      <c r="H152" s="126">
        <v>8.9999999999999993E-3</v>
      </c>
      <c r="I152" s="127">
        <v>3458</v>
      </c>
      <c r="J152" s="127">
        <f>ROUND(I152*H152,2)</f>
        <v>31.12</v>
      </c>
      <c r="K152" s="128"/>
      <c r="L152" s="26"/>
      <c r="M152" s="129" t="s">
        <v>1</v>
      </c>
      <c r="N152" s="130" t="s">
        <v>38</v>
      </c>
      <c r="O152" s="131">
        <v>7.9</v>
      </c>
      <c r="P152" s="131">
        <f>O152*H152</f>
        <v>7.1099999999999997E-2</v>
      </c>
      <c r="Q152" s="131">
        <v>0</v>
      </c>
      <c r="R152" s="131">
        <f>Q152*H152</f>
        <v>0</v>
      </c>
      <c r="S152" s="131">
        <v>0</v>
      </c>
      <c r="T152" s="132">
        <f>S152*H152</f>
        <v>0</v>
      </c>
      <c r="AR152" s="133" t="s">
        <v>119</v>
      </c>
      <c r="AT152" s="133" t="s">
        <v>115</v>
      </c>
      <c r="AU152" s="133" t="s">
        <v>120</v>
      </c>
      <c r="AY152" s="14" t="s">
        <v>112</v>
      </c>
      <c r="BE152" s="134">
        <f>IF(N152="základní",J152,0)</f>
        <v>0</v>
      </c>
      <c r="BF152" s="134">
        <f>IF(N152="snížená",J152,0)</f>
        <v>31.12</v>
      </c>
      <c r="BG152" s="134">
        <f>IF(N152="zákl. přenesená",J152,0)</f>
        <v>0</v>
      </c>
      <c r="BH152" s="134">
        <f>IF(N152="sníž. přenesená",J152,0)</f>
        <v>0</v>
      </c>
      <c r="BI152" s="134">
        <f>IF(N152="nulová",J152,0)</f>
        <v>0</v>
      </c>
      <c r="BJ152" s="14" t="s">
        <v>120</v>
      </c>
      <c r="BK152" s="134">
        <f>ROUND(I152*H152,2)</f>
        <v>31.12</v>
      </c>
      <c r="BL152" s="14" t="s">
        <v>119</v>
      </c>
      <c r="BM152" s="133" t="s">
        <v>187</v>
      </c>
    </row>
    <row r="153" spans="2:65" s="1" customFormat="1" ht="22.95" customHeight="1">
      <c r="B153" s="121"/>
      <c r="C153" s="122" t="s">
        <v>188</v>
      </c>
      <c r="D153" s="122" t="s">
        <v>115</v>
      </c>
      <c r="E153" s="123" t="s">
        <v>189</v>
      </c>
      <c r="F153" s="124" t="s">
        <v>190</v>
      </c>
      <c r="G153" s="125" t="s">
        <v>186</v>
      </c>
      <c r="H153" s="126">
        <v>8.9999999999999993E-3</v>
      </c>
      <c r="I153" s="127">
        <v>295</v>
      </c>
      <c r="J153" s="127">
        <f>ROUND(I153*H153,2)</f>
        <v>2.66</v>
      </c>
      <c r="K153" s="128"/>
      <c r="L153" s="26"/>
      <c r="M153" s="129" t="s">
        <v>1</v>
      </c>
      <c r="N153" s="130" t="s">
        <v>38</v>
      </c>
      <c r="O153" s="131">
        <v>0.125</v>
      </c>
      <c r="P153" s="131">
        <f>O153*H153</f>
        <v>1.1249999999999999E-3</v>
      </c>
      <c r="Q153" s="131">
        <v>0</v>
      </c>
      <c r="R153" s="131">
        <f>Q153*H153</f>
        <v>0</v>
      </c>
      <c r="S153" s="131">
        <v>0</v>
      </c>
      <c r="T153" s="132">
        <f>S153*H153</f>
        <v>0</v>
      </c>
      <c r="AR153" s="133" t="s">
        <v>119</v>
      </c>
      <c r="AT153" s="133" t="s">
        <v>115</v>
      </c>
      <c r="AU153" s="133" t="s">
        <v>120</v>
      </c>
      <c r="AY153" s="14" t="s">
        <v>112</v>
      </c>
      <c r="BE153" s="134">
        <f>IF(N153="základní",J153,0)</f>
        <v>0</v>
      </c>
      <c r="BF153" s="134">
        <f>IF(N153="snížená",J153,0)</f>
        <v>2.66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4" t="s">
        <v>120</v>
      </c>
      <c r="BK153" s="134">
        <f>ROUND(I153*H153,2)</f>
        <v>2.66</v>
      </c>
      <c r="BL153" s="14" t="s">
        <v>119</v>
      </c>
      <c r="BM153" s="133" t="s">
        <v>191</v>
      </c>
    </row>
    <row r="154" spans="2:65" s="1" customFormat="1" ht="22.95" customHeight="1">
      <c r="B154" s="121"/>
      <c r="C154" s="122" t="s">
        <v>192</v>
      </c>
      <c r="D154" s="122" t="s">
        <v>115</v>
      </c>
      <c r="E154" s="123" t="s">
        <v>193</v>
      </c>
      <c r="F154" s="124" t="s">
        <v>194</v>
      </c>
      <c r="G154" s="125" t="s">
        <v>186</v>
      </c>
      <c r="H154" s="126">
        <v>8.9999999999999993E-3</v>
      </c>
      <c r="I154" s="127">
        <v>2450</v>
      </c>
      <c r="J154" s="127">
        <f>ROUND(I154*H154,2)</f>
        <v>22.05</v>
      </c>
      <c r="K154" s="128"/>
      <c r="L154" s="26"/>
      <c r="M154" s="129" t="s">
        <v>1</v>
      </c>
      <c r="N154" s="130" t="s">
        <v>38</v>
      </c>
      <c r="O154" s="131">
        <v>0</v>
      </c>
      <c r="P154" s="131">
        <f>O154*H154</f>
        <v>0</v>
      </c>
      <c r="Q154" s="131">
        <v>0</v>
      </c>
      <c r="R154" s="131">
        <f>Q154*H154</f>
        <v>0</v>
      </c>
      <c r="S154" s="131">
        <v>0</v>
      </c>
      <c r="T154" s="132">
        <f>S154*H154</f>
        <v>0</v>
      </c>
      <c r="AR154" s="133" t="s">
        <v>119</v>
      </c>
      <c r="AT154" s="133" t="s">
        <v>115</v>
      </c>
      <c r="AU154" s="133" t="s">
        <v>120</v>
      </c>
      <c r="AY154" s="14" t="s">
        <v>112</v>
      </c>
      <c r="BE154" s="134">
        <f>IF(N154="základní",J154,0)</f>
        <v>0</v>
      </c>
      <c r="BF154" s="134">
        <f>IF(N154="snížená",J154,0)</f>
        <v>22.05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4" t="s">
        <v>120</v>
      </c>
      <c r="BK154" s="134">
        <f>ROUND(I154*H154,2)</f>
        <v>22.05</v>
      </c>
      <c r="BL154" s="14" t="s">
        <v>119</v>
      </c>
      <c r="BM154" s="133" t="s">
        <v>195</v>
      </c>
    </row>
    <row r="155" spans="2:65" s="11" customFormat="1" ht="22.8" customHeight="1">
      <c r="B155" s="110"/>
      <c r="D155" s="111" t="s">
        <v>71</v>
      </c>
      <c r="E155" s="119" t="s">
        <v>196</v>
      </c>
      <c r="F155" s="119" t="s">
        <v>197</v>
      </c>
      <c r="J155" s="120">
        <f>BK155</f>
        <v>165.24</v>
      </c>
      <c r="L155" s="110"/>
      <c r="M155" s="114"/>
      <c r="P155" s="115">
        <f>P156</f>
        <v>8.8977000000000001E-2</v>
      </c>
      <c r="R155" s="115">
        <f>R156</f>
        <v>0</v>
      </c>
      <c r="T155" s="116">
        <f>T156</f>
        <v>0</v>
      </c>
      <c r="AR155" s="111" t="s">
        <v>19</v>
      </c>
      <c r="AT155" s="117" t="s">
        <v>71</v>
      </c>
      <c r="AU155" s="117" t="s">
        <v>19</v>
      </c>
      <c r="AY155" s="111" t="s">
        <v>112</v>
      </c>
      <c r="BK155" s="118">
        <f>BK156</f>
        <v>165.24</v>
      </c>
    </row>
    <row r="156" spans="2:65" s="1" customFormat="1" ht="13.95" customHeight="1">
      <c r="B156" s="121"/>
      <c r="C156" s="122" t="s">
        <v>198</v>
      </c>
      <c r="D156" s="122" t="s">
        <v>115</v>
      </c>
      <c r="E156" s="123" t="s">
        <v>199</v>
      </c>
      <c r="F156" s="124" t="s">
        <v>200</v>
      </c>
      <c r="G156" s="125" t="s">
        <v>186</v>
      </c>
      <c r="H156" s="126">
        <v>0.223</v>
      </c>
      <c r="I156" s="127">
        <v>741</v>
      </c>
      <c r="J156" s="127">
        <f>ROUND(I156*H156,2)</f>
        <v>165.24</v>
      </c>
      <c r="K156" s="128"/>
      <c r="L156" s="26"/>
      <c r="M156" s="129" t="s">
        <v>1</v>
      </c>
      <c r="N156" s="130" t="s">
        <v>38</v>
      </c>
      <c r="O156" s="131">
        <v>0.39900000000000002</v>
      </c>
      <c r="P156" s="131">
        <f>O156*H156</f>
        <v>8.8977000000000001E-2</v>
      </c>
      <c r="Q156" s="131">
        <v>0</v>
      </c>
      <c r="R156" s="131">
        <f>Q156*H156</f>
        <v>0</v>
      </c>
      <c r="S156" s="131">
        <v>0</v>
      </c>
      <c r="T156" s="132">
        <f>S156*H156</f>
        <v>0</v>
      </c>
      <c r="AR156" s="133" t="s">
        <v>119</v>
      </c>
      <c r="AT156" s="133" t="s">
        <v>115</v>
      </c>
      <c r="AU156" s="133" t="s">
        <v>120</v>
      </c>
      <c r="AY156" s="14" t="s">
        <v>112</v>
      </c>
      <c r="BE156" s="134">
        <f>IF(N156="základní",J156,0)</f>
        <v>0</v>
      </c>
      <c r="BF156" s="134">
        <f>IF(N156="snížená",J156,0)</f>
        <v>165.24</v>
      </c>
      <c r="BG156" s="134">
        <f>IF(N156="zákl. přenesená",J156,0)</f>
        <v>0</v>
      </c>
      <c r="BH156" s="134">
        <f>IF(N156="sníž. přenesená",J156,0)</f>
        <v>0</v>
      </c>
      <c r="BI156" s="134">
        <f>IF(N156="nulová",J156,0)</f>
        <v>0</v>
      </c>
      <c r="BJ156" s="14" t="s">
        <v>120</v>
      </c>
      <c r="BK156" s="134">
        <f>ROUND(I156*H156,2)</f>
        <v>165.24</v>
      </c>
      <c r="BL156" s="14" t="s">
        <v>119</v>
      </c>
      <c r="BM156" s="133" t="s">
        <v>201</v>
      </c>
    </row>
    <row r="157" spans="2:65" s="11" customFormat="1" ht="25.95" customHeight="1">
      <c r="B157" s="110"/>
      <c r="D157" s="111" t="s">
        <v>71</v>
      </c>
      <c r="E157" s="112" t="s">
        <v>202</v>
      </c>
      <c r="F157" s="112" t="s">
        <v>203</v>
      </c>
      <c r="J157" s="113">
        <f>BK157</f>
        <v>7895.98</v>
      </c>
      <c r="L157" s="110"/>
      <c r="M157" s="114"/>
      <c r="P157" s="115">
        <f>P158+P161+P174</f>
        <v>3.1184070000000004</v>
      </c>
      <c r="R157" s="115">
        <f>R158+R161+R174</f>
        <v>4.2136400000000004E-2</v>
      </c>
      <c r="T157" s="116">
        <f>T158+T161+T174</f>
        <v>4.5539999999999996E-4</v>
      </c>
      <c r="AR157" s="111" t="s">
        <v>120</v>
      </c>
      <c r="AT157" s="117" t="s">
        <v>71</v>
      </c>
      <c r="AU157" s="117" t="s">
        <v>72</v>
      </c>
      <c r="AY157" s="111" t="s">
        <v>112</v>
      </c>
      <c r="BK157" s="118">
        <f>BK158+BK161+BK174</f>
        <v>7895.98</v>
      </c>
    </row>
    <row r="158" spans="2:65" s="11" customFormat="1" ht="22.8" customHeight="1">
      <c r="B158" s="110"/>
      <c r="D158" s="111" t="s">
        <v>71</v>
      </c>
      <c r="E158" s="119" t="s">
        <v>204</v>
      </c>
      <c r="F158" s="119" t="s">
        <v>205</v>
      </c>
      <c r="J158" s="120">
        <f>BK158</f>
        <v>4393</v>
      </c>
      <c r="L158" s="110"/>
      <c r="M158" s="114"/>
      <c r="P158" s="115">
        <f>SUM(P159:P160)</f>
        <v>0.64500000000000002</v>
      </c>
      <c r="R158" s="115">
        <f>SUM(R159:R160)</f>
        <v>1.1800000000000001E-3</v>
      </c>
      <c r="T158" s="116">
        <f>SUM(T159:T160)</f>
        <v>0</v>
      </c>
      <c r="AR158" s="111" t="s">
        <v>120</v>
      </c>
      <c r="AT158" s="117" t="s">
        <v>71</v>
      </c>
      <c r="AU158" s="117" t="s">
        <v>19</v>
      </c>
      <c r="AY158" s="111" t="s">
        <v>112</v>
      </c>
      <c r="BK158" s="118">
        <f>SUM(BK159:BK160)</f>
        <v>4393</v>
      </c>
    </row>
    <row r="159" spans="2:65" s="1" customFormat="1" ht="13.95" customHeight="1">
      <c r="B159" s="121"/>
      <c r="C159" s="122" t="s">
        <v>206</v>
      </c>
      <c r="D159" s="122" t="s">
        <v>115</v>
      </c>
      <c r="E159" s="123" t="s">
        <v>207</v>
      </c>
      <c r="F159" s="124" t="s">
        <v>208</v>
      </c>
      <c r="G159" s="125" t="s">
        <v>175</v>
      </c>
      <c r="H159" s="126">
        <v>1</v>
      </c>
      <c r="I159" s="127">
        <v>694</v>
      </c>
      <c r="J159" s="127">
        <f>ROUND(I159*H159,2)</f>
        <v>694</v>
      </c>
      <c r="K159" s="128"/>
      <c r="L159" s="26"/>
      <c r="M159" s="129" t="s">
        <v>1</v>
      </c>
      <c r="N159" s="130" t="s">
        <v>38</v>
      </c>
      <c r="O159" s="131">
        <v>0.64500000000000002</v>
      </c>
      <c r="P159" s="131">
        <f>O159*H159</f>
        <v>0.64500000000000002</v>
      </c>
      <c r="Q159" s="131">
        <v>8.0000000000000007E-5</v>
      </c>
      <c r="R159" s="131">
        <f>Q159*H159</f>
        <v>8.0000000000000007E-5</v>
      </c>
      <c r="S159" s="131">
        <v>0</v>
      </c>
      <c r="T159" s="132">
        <f>S159*H159</f>
        <v>0</v>
      </c>
      <c r="AR159" s="133" t="s">
        <v>188</v>
      </c>
      <c r="AT159" s="133" t="s">
        <v>115</v>
      </c>
      <c r="AU159" s="133" t="s">
        <v>120</v>
      </c>
      <c r="AY159" s="14" t="s">
        <v>112</v>
      </c>
      <c r="BE159" s="134">
        <f>IF(N159="základní",J159,0)</f>
        <v>0</v>
      </c>
      <c r="BF159" s="134">
        <f>IF(N159="snížená",J159,0)</f>
        <v>694</v>
      </c>
      <c r="BG159" s="134">
        <f>IF(N159="zákl. přenesená",J159,0)</f>
        <v>0</v>
      </c>
      <c r="BH159" s="134">
        <f>IF(N159="sníž. přenesená",J159,0)</f>
        <v>0</v>
      </c>
      <c r="BI159" s="134">
        <f>IF(N159="nulová",J159,0)</f>
        <v>0</v>
      </c>
      <c r="BJ159" s="14" t="s">
        <v>120</v>
      </c>
      <c r="BK159" s="134">
        <f>ROUND(I159*H159,2)</f>
        <v>694</v>
      </c>
      <c r="BL159" s="14" t="s">
        <v>188</v>
      </c>
      <c r="BM159" s="133" t="s">
        <v>209</v>
      </c>
    </row>
    <row r="160" spans="2:65" s="1" customFormat="1" ht="13.95" customHeight="1">
      <c r="B160" s="121"/>
      <c r="C160" s="142" t="s">
        <v>210</v>
      </c>
      <c r="D160" s="142" t="s">
        <v>211</v>
      </c>
      <c r="E160" s="143" t="s">
        <v>212</v>
      </c>
      <c r="F160" s="144" t="s">
        <v>213</v>
      </c>
      <c r="G160" s="145" t="s">
        <v>175</v>
      </c>
      <c r="H160" s="146">
        <v>1</v>
      </c>
      <c r="I160" s="147">
        <v>3699</v>
      </c>
      <c r="J160" s="147">
        <f>ROUND(I160*H160,2)</f>
        <v>3699</v>
      </c>
      <c r="K160" s="148"/>
      <c r="L160" s="149"/>
      <c r="M160" s="150" t="s">
        <v>1</v>
      </c>
      <c r="N160" s="151" t="s">
        <v>38</v>
      </c>
      <c r="O160" s="131">
        <v>0</v>
      </c>
      <c r="P160" s="131">
        <f>O160*H160</f>
        <v>0</v>
      </c>
      <c r="Q160" s="131">
        <v>1.1000000000000001E-3</v>
      </c>
      <c r="R160" s="131">
        <f>Q160*H160</f>
        <v>1.1000000000000001E-3</v>
      </c>
      <c r="S160" s="131">
        <v>0</v>
      </c>
      <c r="T160" s="132">
        <f>S160*H160</f>
        <v>0</v>
      </c>
      <c r="AR160" s="133" t="s">
        <v>214</v>
      </c>
      <c r="AT160" s="133" t="s">
        <v>211</v>
      </c>
      <c r="AU160" s="133" t="s">
        <v>120</v>
      </c>
      <c r="AY160" s="14" t="s">
        <v>112</v>
      </c>
      <c r="BE160" s="134">
        <f>IF(N160="základní",J160,0)</f>
        <v>0</v>
      </c>
      <c r="BF160" s="134">
        <f>IF(N160="snížená",J160,0)</f>
        <v>3699</v>
      </c>
      <c r="BG160" s="134">
        <f>IF(N160="zákl. přenesená",J160,0)</f>
        <v>0</v>
      </c>
      <c r="BH160" s="134">
        <f>IF(N160="sníž. přenesená",J160,0)</f>
        <v>0</v>
      </c>
      <c r="BI160" s="134">
        <f>IF(N160="nulová",J160,0)</f>
        <v>0</v>
      </c>
      <c r="BJ160" s="14" t="s">
        <v>120</v>
      </c>
      <c r="BK160" s="134">
        <f>ROUND(I160*H160,2)</f>
        <v>3699</v>
      </c>
      <c r="BL160" s="14" t="s">
        <v>188</v>
      </c>
      <c r="BM160" s="133" t="s">
        <v>215</v>
      </c>
    </row>
    <row r="161" spans="2:65" s="11" customFormat="1" ht="22.8" customHeight="1">
      <c r="B161" s="110"/>
      <c r="D161" s="111" t="s">
        <v>71</v>
      </c>
      <c r="E161" s="119" t="s">
        <v>216</v>
      </c>
      <c r="F161" s="119" t="s">
        <v>217</v>
      </c>
      <c r="J161" s="120">
        <f>BK161</f>
        <v>2635.15</v>
      </c>
      <c r="L161" s="110"/>
      <c r="M161" s="114"/>
      <c r="P161" s="115">
        <f>SUM(P162:P173)</f>
        <v>1.7088000000000001</v>
      </c>
      <c r="R161" s="115">
        <f>SUM(R162:R173)</f>
        <v>2.4853E-2</v>
      </c>
      <c r="T161" s="116">
        <f>SUM(T162:T173)</f>
        <v>0</v>
      </c>
      <c r="AR161" s="111" t="s">
        <v>120</v>
      </c>
      <c r="AT161" s="117" t="s">
        <v>71</v>
      </c>
      <c r="AU161" s="117" t="s">
        <v>19</v>
      </c>
      <c r="AY161" s="111" t="s">
        <v>112</v>
      </c>
      <c r="BK161" s="118">
        <f>SUM(BK162:BK173)</f>
        <v>2635.15</v>
      </c>
    </row>
    <row r="162" spans="2:65" s="1" customFormat="1" ht="13.95" customHeight="1">
      <c r="B162" s="121"/>
      <c r="C162" s="122" t="s">
        <v>7</v>
      </c>
      <c r="D162" s="122" t="s">
        <v>115</v>
      </c>
      <c r="E162" s="123" t="s">
        <v>218</v>
      </c>
      <c r="F162" s="124" t="s">
        <v>219</v>
      </c>
      <c r="G162" s="125" t="s">
        <v>118</v>
      </c>
      <c r="H162" s="126">
        <v>1.35</v>
      </c>
      <c r="I162" s="127">
        <v>8</v>
      </c>
      <c r="J162" s="127">
        <f>ROUND(I162*H162,2)</f>
        <v>10.8</v>
      </c>
      <c r="K162" s="128"/>
      <c r="L162" s="26"/>
      <c r="M162" s="129" t="s">
        <v>1</v>
      </c>
      <c r="N162" s="130" t="s">
        <v>38</v>
      </c>
      <c r="O162" s="131">
        <v>1.2E-2</v>
      </c>
      <c r="P162" s="131">
        <f>O162*H162</f>
        <v>1.6200000000000003E-2</v>
      </c>
      <c r="Q162" s="131">
        <v>0</v>
      </c>
      <c r="R162" s="131">
        <f>Q162*H162</f>
        <v>0</v>
      </c>
      <c r="S162" s="131">
        <v>0</v>
      </c>
      <c r="T162" s="132">
        <f>S162*H162</f>
        <v>0</v>
      </c>
      <c r="AR162" s="133" t="s">
        <v>188</v>
      </c>
      <c r="AT162" s="133" t="s">
        <v>115</v>
      </c>
      <c r="AU162" s="133" t="s">
        <v>120</v>
      </c>
      <c r="AY162" s="14" t="s">
        <v>112</v>
      </c>
      <c r="BE162" s="134">
        <f>IF(N162="základní",J162,0)</f>
        <v>0</v>
      </c>
      <c r="BF162" s="134">
        <f>IF(N162="snížená",J162,0)</f>
        <v>10.8</v>
      </c>
      <c r="BG162" s="134">
        <f>IF(N162="zákl. přenesená",J162,0)</f>
        <v>0</v>
      </c>
      <c r="BH162" s="134">
        <f>IF(N162="sníž. přenesená",J162,0)</f>
        <v>0</v>
      </c>
      <c r="BI162" s="134">
        <f>IF(N162="nulová",J162,0)</f>
        <v>0</v>
      </c>
      <c r="BJ162" s="14" t="s">
        <v>120</v>
      </c>
      <c r="BK162" s="134">
        <f>ROUND(I162*H162,2)</f>
        <v>10.8</v>
      </c>
      <c r="BL162" s="14" t="s">
        <v>188</v>
      </c>
      <c r="BM162" s="133" t="s">
        <v>220</v>
      </c>
    </row>
    <row r="163" spans="2:65" s="12" customFormat="1">
      <c r="B163" s="135"/>
      <c r="D163" s="136" t="s">
        <v>122</v>
      </c>
      <c r="E163" s="137" t="s">
        <v>1</v>
      </c>
      <c r="F163" s="138" t="s">
        <v>221</v>
      </c>
      <c r="H163" s="139">
        <v>1.35</v>
      </c>
      <c r="L163" s="135"/>
      <c r="M163" s="140"/>
      <c r="T163" s="141"/>
      <c r="AT163" s="137" t="s">
        <v>122</v>
      </c>
      <c r="AU163" s="137" t="s">
        <v>120</v>
      </c>
      <c r="AV163" s="12" t="s">
        <v>120</v>
      </c>
      <c r="AW163" s="12" t="s">
        <v>28</v>
      </c>
      <c r="AX163" s="12" t="s">
        <v>19</v>
      </c>
      <c r="AY163" s="137" t="s">
        <v>112</v>
      </c>
    </row>
    <row r="164" spans="2:65" s="1" customFormat="1" ht="13.95" customHeight="1">
      <c r="B164" s="121"/>
      <c r="C164" s="122" t="s">
        <v>222</v>
      </c>
      <c r="D164" s="122" t="s">
        <v>115</v>
      </c>
      <c r="E164" s="123" t="s">
        <v>223</v>
      </c>
      <c r="F164" s="124" t="s">
        <v>224</v>
      </c>
      <c r="G164" s="125" t="s">
        <v>118</v>
      </c>
      <c r="H164" s="126">
        <v>1.35</v>
      </c>
      <c r="I164" s="127">
        <v>95</v>
      </c>
      <c r="J164" s="127">
        <f>ROUND(I164*H164,2)</f>
        <v>128.25</v>
      </c>
      <c r="K164" s="128"/>
      <c r="L164" s="26"/>
      <c r="M164" s="129" t="s">
        <v>1</v>
      </c>
      <c r="N164" s="130" t="s">
        <v>38</v>
      </c>
      <c r="O164" s="131">
        <v>4.3999999999999997E-2</v>
      </c>
      <c r="P164" s="131">
        <f>O164*H164</f>
        <v>5.9400000000000001E-2</v>
      </c>
      <c r="Q164" s="131">
        <v>2.9999999999999997E-4</v>
      </c>
      <c r="R164" s="131">
        <f>Q164*H164</f>
        <v>4.0499999999999998E-4</v>
      </c>
      <c r="S164" s="131">
        <v>0</v>
      </c>
      <c r="T164" s="132">
        <f>S164*H164</f>
        <v>0</v>
      </c>
      <c r="AR164" s="133" t="s">
        <v>188</v>
      </c>
      <c r="AT164" s="133" t="s">
        <v>115</v>
      </c>
      <c r="AU164" s="133" t="s">
        <v>120</v>
      </c>
      <c r="AY164" s="14" t="s">
        <v>112</v>
      </c>
      <c r="BE164" s="134">
        <f>IF(N164="základní",J164,0)</f>
        <v>0</v>
      </c>
      <c r="BF164" s="134">
        <f>IF(N164="snížená",J164,0)</f>
        <v>128.25</v>
      </c>
      <c r="BG164" s="134">
        <f>IF(N164="zákl. přenesená",J164,0)</f>
        <v>0</v>
      </c>
      <c r="BH164" s="134">
        <f>IF(N164="sníž. přenesená",J164,0)</f>
        <v>0</v>
      </c>
      <c r="BI164" s="134">
        <f>IF(N164="nulová",J164,0)</f>
        <v>0</v>
      </c>
      <c r="BJ164" s="14" t="s">
        <v>120</v>
      </c>
      <c r="BK164" s="134">
        <f>ROUND(I164*H164,2)</f>
        <v>128.25</v>
      </c>
      <c r="BL164" s="14" t="s">
        <v>188</v>
      </c>
      <c r="BM164" s="133" t="s">
        <v>225</v>
      </c>
    </row>
    <row r="165" spans="2:65" s="1" customFormat="1" ht="22.95" customHeight="1">
      <c r="B165" s="121"/>
      <c r="C165" s="122" t="s">
        <v>226</v>
      </c>
      <c r="D165" s="122" t="s">
        <v>115</v>
      </c>
      <c r="E165" s="123" t="s">
        <v>227</v>
      </c>
      <c r="F165" s="124" t="s">
        <v>228</v>
      </c>
      <c r="G165" s="125" t="s">
        <v>126</v>
      </c>
      <c r="H165" s="126">
        <v>0.9</v>
      </c>
      <c r="I165" s="127">
        <v>84</v>
      </c>
      <c r="J165" s="127">
        <f>ROUND(I165*H165,2)</f>
        <v>75.599999999999994</v>
      </c>
      <c r="K165" s="128"/>
      <c r="L165" s="26"/>
      <c r="M165" s="129" t="s">
        <v>1</v>
      </c>
      <c r="N165" s="130" t="s">
        <v>38</v>
      </c>
      <c r="O165" s="131">
        <v>7.0000000000000007E-2</v>
      </c>
      <c r="P165" s="131">
        <f>O165*H165</f>
        <v>6.3000000000000014E-2</v>
      </c>
      <c r="Q165" s="131">
        <v>2.0000000000000001E-4</v>
      </c>
      <c r="R165" s="131">
        <f>Q165*H165</f>
        <v>1.8000000000000001E-4</v>
      </c>
      <c r="S165" s="131">
        <v>0</v>
      </c>
      <c r="T165" s="132">
        <f>S165*H165</f>
        <v>0</v>
      </c>
      <c r="AR165" s="133" t="s">
        <v>188</v>
      </c>
      <c r="AT165" s="133" t="s">
        <v>115</v>
      </c>
      <c r="AU165" s="133" t="s">
        <v>120</v>
      </c>
      <c r="AY165" s="14" t="s">
        <v>112</v>
      </c>
      <c r="BE165" s="134">
        <f>IF(N165="základní",J165,0)</f>
        <v>0</v>
      </c>
      <c r="BF165" s="134">
        <f>IF(N165="snížená",J165,0)</f>
        <v>75.599999999999994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4" t="s">
        <v>120</v>
      </c>
      <c r="BK165" s="134">
        <f>ROUND(I165*H165,2)</f>
        <v>75.599999999999994</v>
      </c>
      <c r="BL165" s="14" t="s">
        <v>188</v>
      </c>
      <c r="BM165" s="133" t="s">
        <v>229</v>
      </c>
    </row>
    <row r="166" spans="2:65" s="1" customFormat="1" ht="13.95" customHeight="1">
      <c r="B166" s="121"/>
      <c r="C166" s="142" t="s">
        <v>230</v>
      </c>
      <c r="D166" s="142" t="s">
        <v>211</v>
      </c>
      <c r="E166" s="143" t="s">
        <v>231</v>
      </c>
      <c r="F166" s="144" t="s">
        <v>232</v>
      </c>
      <c r="G166" s="145" t="s">
        <v>126</v>
      </c>
      <c r="H166" s="146">
        <v>0.9</v>
      </c>
      <c r="I166" s="147">
        <v>195</v>
      </c>
      <c r="J166" s="147">
        <f>ROUND(I166*H166,2)</f>
        <v>175.5</v>
      </c>
      <c r="K166" s="148"/>
      <c r="L166" s="149"/>
      <c r="M166" s="150" t="s">
        <v>1</v>
      </c>
      <c r="N166" s="151" t="s">
        <v>38</v>
      </c>
      <c r="O166" s="131">
        <v>0</v>
      </c>
      <c r="P166" s="131">
        <f>O166*H166</f>
        <v>0</v>
      </c>
      <c r="Q166" s="131">
        <v>1.6000000000000001E-4</v>
      </c>
      <c r="R166" s="131">
        <f>Q166*H166</f>
        <v>1.44E-4</v>
      </c>
      <c r="S166" s="131">
        <v>0</v>
      </c>
      <c r="T166" s="132">
        <f>S166*H166</f>
        <v>0</v>
      </c>
      <c r="AR166" s="133" t="s">
        <v>214</v>
      </c>
      <c r="AT166" s="133" t="s">
        <v>211</v>
      </c>
      <c r="AU166" s="133" t="s">
        <v>120</v>
      </c>
      <c r="AY166" s="14" t="s">
        <v>112</v>
      </c>
      <c r="BE166" s="134">
        <f>IF(N166="základní",J166,0)</f>
        <v>0</v>
      </c>
      <c r="BF166" s="134">
        <f>IF(N166="snížená",J166,0)</f>
        <v>175.5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4" t="s">
        <v>120</v>
      </c>
      <c r="BK166" s="134">
        <f>ROUND(I166*H166,2)</f>
        <v>175.5</v>
      </c>
      <c r="BL166" s="14" t="s">
        <v>188</v>
      </c>
      <c r="BM166" s="133" t="s">
        <v>233</v>
      </c>
    </row>
    <row r="167" spans="2:65" s="1" customFormat="1" ht="22.95" customHeight="1">
      <c r="B167" s="121"/>
      <c r="C167" s="122" t="s">
        <v>234</v>
      </c>
      <c r="D167" s="122" t="s">
        <v>115</v>
      </c>
      <c r="E167" s="123" t="s">
        <v>235</v>
      </c>
      <c r="F167" s="124" t="s">
        <v>236</v>
      </c>
      <c r="G167" s="125" t="s">
        <v>118</v>
      </c>
      <c r="H167" s="126">
        <v>1.35</v>
      </c>
      <c r="I167" s="127">
        <v>850</v>
      </c>
      <c r="J167" s="127">
        <f>ROUND(I167*H167,2)</f>
        <v>1147.5</v>
      </c>
      <c r="K167" s="128"/>
      <c r="L167" s="26"/>
      <c r="M167" s="129" t="s">
        <v>1</v>
      </c>
      <c r="N167" s="130" t="s">
        <v>38</v>
      </c>
      <c r="O167" s="131">
        <v>0.78200000000000003</v>
      </c>
      <c r="P167" s="131">
        <f>O167*H167</f>
        <v>1.0557000000000001</v>
      </c>
      <c r="Q167" s="131">
        <v>4.8999999999999998E-3</v>
      </c>
      <c r="R167" s="131">
        <f>Q167*H167</f>
        <v>6.6150000000000002E-3</v>
      </c>
      <c r="S167" s="131">
        <v>0</v>
      </c>
      <c r="T167" s="132">
        <f>S167*H167</f>
        <v>0</v>
      </c>
      <c r="AR167" s="133" t="s">
        <v>188</v>
      </c>
      <c r="AT167" s="133" t="s">
        <v>115</v>
      </c>
      <c r="AU167" s="133" t="s">
        <v>120</v>
      </c>
      <c r="AY167" s="14" t="s">
        <v>112</v>
      </c>
      <c r="BE167" s="134">
        <f>IF(N167="základní",J167,0)</f>
        <v>0</v>
      </c>
      <c r="BF167" s="134">
        <f>IF(N167="snížená",J167,0)</f>
        <v>1147.5</v>
      </c>
      <c r="BG167" s="134">
        <f>IF(N167="zákl. přenesená",J167,0)</f>
        <v>0</v>
      </c>
      <c r="BH167" s="134">
        <f>IF(N167="sníž. přenesená",J167,0)</f>
        <v>0</v>
      </c>
      <c r="BI167" s="134">
        <f>IF(N167="nulová",J167,0)</f>
        <v>0</v>
      </c>
      <c r="BJ167" s="14" t="s">
        <v>120</v>
      </c>
      <c r="BK167" s="134">
        <f>ROUND(I167*H167,2)</f>
        <v>1147.5</v>
      </c>
      <c r="BL167" s="14" t="s">
        <v>188</v>
      </c>
      <c r="BM167" s="133" t="s">
        <v>237</v>
      </c>
    </row>
    <row r="168" spans="2:65" s="1" customFormat="1" ht="13.95" customHeight="1">
      <c r="B168" s="121"/>
      <c r="C168" s="142" t="s">
        <v>238</v>
      </c>
      <c r="D168" s="142" t="s">
        <v>211</v>
      </c>
      <c r="E168" s="143" t="s">
        <v>239</v>
      </c>
      <c r="F168" s="144" t="s">
        <v>240</v>
      </c>
      <c r="G168" s="145" t="s">
        <v>118</v>
      </c>
      <c r="H168" s="146">
        <v>1.48</v>
      </c>
      <c r="I168" s="147">
        <v>400</v>
      </c>
      <c r="J168" s="147">
        <f>ROUND(I168*H168,2)</f>
        <v>592</v>
      </c>
      <c r="K168" s="148"/>
      <c r="L168" s="149"/>
      <c r="M168" s="150" t="s">
        <v>1</v>
      </c>
      <c r="N168" s="151" t="s">
        <v>38</v>
      </c>
      <c r="O168" s="131">
        <v>0</v>
      </c>
      <c r="P168" s="131">
        <f>O168*H168</f>
        <v>0</v>
      </c>
      <c r="Q168" s="131">
        <v>1.18E-2</v>
      </c>
      <c r="R168" s="131">
        <f>Q168*H168</f>
        <v>1.7464E-2</v>
      </c>
      <c r="S168" s="131">
        <v>0</v>
      </c>
      <c r="T168" s="132">
        <f>S168*H168</f>
        <v>0</v>
      </c>
      <c r="AR168" s="133" t="s">
        <v>214</v>
      </c>
      <c r="AT168" s="133" t="s">
        <v>211</v>
      </c>
      <c r="AU168" s="133" t="s">
        <v>120</v>
      </c>
      <c r="AY168" s="14" t="s">
        <v>112</v>
      </c>
      <c r="BE168" s="134">
        <f>IF(N168="základní",J168,0)</f>
        <v>0</v>
      </c>
      <c r="BF168" s="134">
        <f>IF(N168="snížená",J168,0)</f>
        <v>592</v>
      </c>
      <c r="BG168" s="134">
        <f>IF(N168="zákl. přenesená",J168,0)</f>
        <v>0</v>
      </c>
      <c r="BH168" s="134">
        <f>IF(N168="sníž. přenesená",J168,0)</f>
        <v>0</v>
      </c>
      <c r="BI168" s="134">
        <f>IF(N168="nulová",J168,0)</f>
        <v>0</v>
      </c>
      <c r="BJ168" s="14" t="s">
        <v>120</v>
      </c>
      <c r="BK168" s="134">
        <f>ROUND(I168*H168,2)</f>
        <v>592</v>
      </c>
      <c r="BL168" s="14" t="s">
        <v>188</v>
      </c>
      <c r="BM168" s="133" t="s">
        <v>241</v>
      </c>
    </row>
    <row r="169" spans="2:65" s="12" customFormat="1">
      <c r="B169" s="135"/>
      <c r="D169" s="136" t="s">
        <v>122</v>
      </c>
      <c r="F169" s="138" t="s">
        <v>242</v>
      </c>
      <c r="H169" s="139">
        <v>1.48</v>
      </c>
      <c r="L169" s="135"/>
      <c r="M169" s="140"/>
      <c r="T169" s="141"/>
      <c r="AT169" s="137" t="s">
        <v>122</v>
      </c>
      <c r="AU169" s="137" t="s">
        <v>120</v>
      </c>
      <c r="AV169" s="12" t="s">
        <v>120</v>
      </c>
      <c r="AW169" s="12" t="s">
        <v>3</v>
      </c>
      <c r="AX169" s="12" t="s">
        <v>19</v>
      </c>
      <c r="AY169" s="137" t="s">
        <v>112</v>
      </c>
    </row>
    <row r="170" spans="2:65" s="1" customFormat="1" ht="13.95" customHeight="1">
      <c r="B170" s="121"/>
      <c r="C170" s="122" t="s">
        <v>243</v>
      </c>
      <c r="D170" s="122" t="s">
        <v>115</v>
      </c>
      <c r="E170" s="123" t="s">
        <v>244</v>
      </c>
      <c r="F170" s="124" t="s">
        <v>245</v>
      </c>
      <c r="G170" s="125" t="s">
        <v>126</v>
      </c>
      <c r="H170" s="126">
        <v>1.5</v>
      </c>
      <c r="I170" s="127">
        <v>65</v>
      </c>
      <c r="J170" s="127">
        <f>ROUND(I170*H170,2)</f>
        <v>97.5</v>
      </c>
      <c r="K170" s="128"/>
      <c r="L170" s="26"/>
      <c r="M170" s="129" t="s">
        <v>1</v>
      </c>
      <c r="N170" s="130" t="s">
        <v>38</v>
      </c>
      <c r="O170" s="131">
        <v>5.5E-2</v>
      </c>
      <c r="P170" s="131">
        <f>O170*H170</f>
        <v>8.2500000000000004E-2</v>
      </c>
      <c r="Q170" s="131">
        <v>3.0000000000000001E-5</v>
      </c>
      <c r="R170" s="131">
        <f>Q170*H170</f>
        <v>4.5000000000000003E-5</v>
      </c>
      <c r="S170" s="131">
        <v>0</v>
      </c>
      <c r="T170" s="132">
        <f>S170*H170</f>
        <v>0</v>
      </c>
      <c r="AR170" s="133" t="s">
        <v>188</v>
      </c>
      <c r="AT170" s="133" t="s">
        <v>115</v>
      </c>
      <c r="AU170" s="133" t="s">
        <v>120</v>
      </c>
      <c r="AY170" s="14" t="s">
        <v>112</v>
      </c>
      <c r="BE170" s="134">
        <f>IF(N170="základní",J170,0)</f>
        <v>0</v>
      </c>
      <c r="BF170" s="134">
        <f>IF(N170="snížená",J170,0)</f>
        <v>97.5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4" t="s">
        <v>120</v>
      </c>
      <c r="BK170" s="134">
        <f>ROUND(I170*H170,2)</f>
        <v>97.5</v>
      </c>
      <c r="BL170" s="14" t="s">
        <v>188</v>
      </c>
      <c r="BM170" s="133" t="s">
        <v>246</v>
      </c>
    </row>
    <row r="171" spans="2:65" s="12" customFormat="1">
      <c r="B171" s="135"/>
      <c r="D171" s="136" t="s">
        <v>122</v>
      </c>
      <c r="E171" s="137" t="s">
        <v>1</v>
      </c>
      <c r="F171" s="138" t="s">
        <v>247</v>
      </c>
      <c r="H171" s="139">
        <v>1.5</v>
      </c>
      <c r="L171" s="135"/>
      <c r="M171" s="140"/>
      <c r="T171" s="141"/>
      <c r="AT171" s="137" t="s">
        <v>122</v>
      </c>
      <c r="AU171" s="137" t="s">
        <v>120</v>
      </c>
      <c r="AV171" s="12" t="s">
        <v>120</v>
      </c>
      <c r="AW171" s="12" t="s">
        <v>28</v>
      </c>
      <c r="AX171" s="12" t="s">
        <v>19</v>
      </c>
      <c r="AY171" s="137" t="s">
        <v>112</v>
      </c>
    </row>
    <row r="172" spans="2:65" s="1" customFormat="1" ht="13.95" customHeight="1">
      <c r="B172" s="121"/>
      <c r="C172" s="122" t="s">
        <v>248</v>
      </c>
      <c r="D172" s="122" t="s">
        <v>115</v>
      </c>
      <c r="E172" s="123" t="s">
        <v>249</v>
      </c>
      <c r="F172" s="124" t="s">
        <v>250</v>
      </c>
      <c r="G172" s="125" t="s">
        <v>175</v>
      </c>
      <c r="H172" s="126">
        <v>2</v>
      </c>
      <c r="I172" s="127">
        <v>99</v>
      </c>
      <c r="J172" s="127">
        <f>ROUND(I172*H172,2)</f>
        <v>198</v>
      </c>
      <c r="K172" s="128"/>
      <c r="L172" s="26"/>
      <c r="M172" s="129" t="s">
        <v>1</v>
      </c>
      <c r="N172" s="130" t="s">
        <v>38</v>
      </c>
      <c r="O172" s="131">
        <v>0.12</v>
      </c>
      <c r="P172" s="131">
        <f>O172*H172</f>
        <v>0.24</v>
      </c>
      <c r="Q172" s="131">
        <v>0</v>
      </c>
      <c r="R172" s="131">
        <f>Q172*H172</f>
        <v>0</v>
      </c>
      <c r="S172" s="131">
        <v>0</v>
      </c>
      <c r="T172" s="132">
        <f>S172*H172</f>
        <v>0</v>
      </c>
      <c r="AR172" s="133" t="s">
        <v>188</v>
      </c>
      <c r="AT172" s="133" t="s">
        <v>115</v>
      </c>
      <c r="AU172" s="133" t="s">
        <v>120</v>
      </c>
      <c r="AY172" s="14" t="s">
        <v>112</v>
      </c>
      <c r="BE172" s="134">
        <f>IF(N172="základní",J172,0)</f>
        <v>0</v>
      </c>
      <c r="BF172" s="134">
        <f>IF(N172="snížená",J172,0)</f>
        <v>198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4" t="s">
        <v>120</v>
      </c>
      <c r="BK172" s="134">
        <f>ROUND(I172*H172,2)</f>
        <v>198</v>
      </c>
      <c r="BL172" s="14" t="s">
        <v>188</v>
      </c>
      <c r="BM172" s="133" t="s">
        <v>251</v>
      </c>
    </row>
    <row r="173" spans="2:65" s="1" customFormat="1" ht="13.95" customHeight="1">
      <c r="B173" s="121"/>
      <c r="C173" s="122" t="s">
        <v>252</v>
      </c>
      <c r="D173" s="122" t="s">
        <v>115</v>
      </c>
      <c r="E173" s="123" t="s">
        <v>253</v>
      </c>
      <c r="F173" s="124" t="s">
        <v>254</v>
      </c>
      <c r="G173" s="125" t="s">
        <v>175</v>
      </c>
      <c r="H173" s="126">
        <v>6</v>
      </c>
      <c r="I173" s="127">
        <v>35</v>
      </c>
      <c r="J173" s="127">
        <f>ROUND(I173*H173,2)</f>
        <v>210</v>
      </c>
      <c r="K173" s="128"/>
      <c r="L173" s="26"/>
      <c r="M173" s="129" t="s">
        <v>1</v>
      </c>
      <c r="N173" s="130" t="s">
        <v>38</v>
      </c>
      <c r="O173" s="131">
        <v>3.2000000000000001E-2</v>
      </c>
      <c r="P173" s="131">
        <f>O173*H173</f>
        <v>0.192</v>
      </c>
      <c r="Q173" s="131">
        <v>0</v>
      </c>
      <c r="R173" s="131">
        <f>Q173*H173</f>
        <v>0</v>
      </c>
      <c r="S173" s="131">
        <v>0</v>
      </c>
      <c r="T173" s="132">
        <f>S173*H173</f>
        <v>0</v>
      </c>
      <c r="AR173" s="133" t="s">
        <v>188</v>
      </c>
      <c r="AT173" s="133" t="s">
        <v>115</v>
      </c>
      <c r="AU173" s="133" t="s">
        <v>120</v>
      </c>
      <c r="AY173" s="14" t="s">
        <v>112</v>
      </c>
      <c r="BE173" s="134">
        <f>IF(N173="základní",J173,0)</f>
        <v>0</v>
      </c>
      <c r="BF173" s="134">
        <f>IF(N173="snížená",J173,0)</f>
        <v>210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4" t="s">
        <v>120</v>
      </c>
      <c r="BK173" s="134">
        <f>ROUND(I173*H173,2)</f>
        <v>210</v>
      </c>
      <c r="BL173" s="14" t="s">
        <v>188</v>
      </c>
      <c r="BM173" s="133" t="s">
        <v>255</v>
      </c>
    </row>
    <row r="174" spans="2:65" s="11" customFormat="1" ht="22.8" customHeight="1">
      <c r="B174" s="110"/>
      <c r="D174" s="111" t="s">
        <v>71</v>
      </c>
      <c r="E174" s="119" t="s">
        <v>256</v>
      </c>
      <c r="F174" s="119" t="s">
        <v>257</v>
      </c>
      <c r="J174" s="120">
        <f>BK174</f>
        <v>867.83000000000015</v>
      </c>
      <c r="L174" s="110"/>
      <c r="M174" s="114"/>
      <c r="P174" s="115">
        <f>SUM(P175:P183)</f>
        <v>0.76460700000000004</v>
      </c>
      <c r="R174" s="115">
        <f>SUM(R175:R183)</f>
        <v>1.61034E-2</v>
      </c>
      <c r="T174" s="116">
        <f>SUM(T175:T183)</f>
        <v>4.5539999999999996E-4</v>
      </c>
      <c r="AR174" s="111" t="s">
        <v>120</v>
      </c>
      <c r="AT174" s="117" t="s">
        <v>71</v>
      </c>
      <c r="AU174" s="117" t="s">
        <v>19</v>
      </c>
      <c r="AY174" s="111" t="s">
        <v>112</v>
      </c>
      <c r="BK174" s="118">
        <f>SUM(BK175:BK183)</f>
        <v>867.83000000000015</v>
      </c>
    </row>
    <row r="175" spans="2:65" s="1" customFormat="1" ht="22.95" customHeight="1">
      <c r="B175" s="121"/>
      <c r="C175" s="122" t="s">
        <v>258</v>
      </c>
      <c r="D175" s="122" t="s">
        <v>115</v>
      </c>
      <c r="E175" s="123" t="s">
        <v>259</v>
      </c>
      <c r="F175" s="124" t="s">
        <v>260</v>
      </c>
      <c r="G175" s="125" t="s">
        <v>118</v>
      </c>
      <c r="H175" s="126">
        <v>0.99</v>
      </c>
      <c r="I175" s="127">
        <v>8</v>
      </c>
      <c r="J175" s="127">
        <f>ROUND(I175*H175,2)</f>
        <v>7.92</v>
      </c>
      <c r="K175" s="128"/>
      <c r="L175" s="26"/>
      <c r="M175" s="129" t="s">
        <v>1</v>
      </c>
      <c r="N175" s="130" t="s">
        <v>38</v>
      </c>
      <c r="O175" s="131">
        <v>1.2E-2</v>
      </c>
      <c r="P175" s="131">
        <f>O175*H175</f>
        <v>1.188E-2</v>
      </c>
      <c r="Q175" s="131">
        <v>0</v>
      </c>
      <c r="R175" s="131">
        <f>Q175*H175</f>
        <v>0</v>
      </c>
      <c r="S175" s="131">
        <v>0</v>
      </c>
      <c r="T175" s="132">
        <f>S175*H175</f>
        <v>0</v>
      </c>
      <c r="AR175" s="133" t="s">
        <v>188</v>
      </c>
      <c r="AT175" s="133" t="s">
        <v>115</v>
      </c>
      <c r="AU175" s="133" t="s">
        <v>120</v>
      </c>
      <c r="AY175" s="14" t="s">
        <v>112</v>
      </c>
      <c r="BE175" s="134">
        <f>IF(N175="základní",J175,0)</f>
        <v>0</v>
      </c>
      <c r="BF175" s="134">
        <f>IF(N175="snížená",J175,0)</f>
        <v>7.92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4" t="s">
        <v>120</v>
      </c>
      <c r="BK175" s="134">
        <f>ROUND(I175*H175,2)</f>
        <v>7.92</v>
      </c>
      <c r="BL175" s="14" t="s">
        <v>188</v>
      </c>
      <c r="BM175" s="133" t="s">
        <v>261</v>
      </c>
    </row>
    <row r="176" spans="2:65" s="12" customFormat="1">
      <c r="B176" s="135"/>
      <c r="D176" s="136" t="s">
        <v>122</v>
      </c>
      <c r="E176" s="137" t="s">
        <v>1</v>
      </c>
      <c r="F176" s="138" t="s">
        <v>262</v>
      </c>
      <c r="H176" s="139">
        <v>0.99</v>
      </c>
      <c r="L176" s="135"/>
      <c r="M176" s="140"/>
      <c r="T176" s="141"/>
      <c r="AT176" s="137" t="s">
        <v>122</v>
      </c>
      <c r="AU176" s="137" t="s">
        <v>120</v>
      </c>
      <c r="AV176" s="12" t="s">
        <v>120</v>
      </c>
      <c r="AW176" s="12" t="s">
        <v>28</v>
      </c>
      <c r="AX176" s="12" t="s">
        <v>19</v>
      </c>
      <c r="AY176" s="137" t="s">
        <v>112</v>
      </c>
    </row>
    <row r="177" spans="2:65" s="1" customFormat="1" ht="22.95" customHeight="1">
      <c r="B177" s="121"/>
      <c r="C177" s="122" t="s">
        <v>263</v>
      </c>
      <c r="D177" s="122" t="s">
        <v>115</v>
      </c>
      <c r="E177" s="123" t="s">
        <v>264</v>
      </c>
      <c r="F177" s="124" t="s">
        <v>265</v>
      </c>
      <c r="G177" s="125" t="s">
        <v>118</v>
      </c>
      <c r="H177" s="126">
        <v>0.99</v>
      </c>
      <c r="I177" s="127">
        <v>25</v>
      </c>
      <c r="J177" s="127">
        <f t="shared" ref="J177:J182" si="0">ROUND(I177*H177,2)</f>
        <v>24.75</v>
      </c>
      <c r="K177" s="128"/>
      <c r="L177" s="26"/>
      <c r="M177" s="129" t="s">
        <v>1</v>
      </c>
      <c r="N177" s="130" t="s">
        <v>38</v>
      </c>
      <c r="O177" s="131">
        <v>3.5000000000000003E-2</v>
      </c>
      <c r="P177" s="131">
        <f t="shared" ref="P177:P182" si="1">O177*H177</f>
        <v>3.465E-2</v>
      </c>
      <c r="Q177" s="131">
        <v>0</v>
      </c>
      <c r="R177" s="131">
        <f t="shared" ref="R177:R182" si="2">Q177*H177</f>
        <v>0</v>
      </c>
      <c r="S177" s="131">
        <v>1.4999999999999999E-4</v>
      </c>
      <c r="T177" s="132">
        <f t="shared" ref="T177:T182" si="3">S177*H177</f>
        <v>1.4849999999999998E-4</v>
      </c>
      <c r="AR177" s="133" t="s">
        <v>188</v>
      </c>
      <c r="AT177" s="133" t="s">
        <v>115</v>
      </c>
      <c r="AU177" s="133" t="s">
        <v>120</v>
      </c>
      <c r="AY177" s="14" t="s">
        <v>112</v>
      </c>
      <c r="BE177" s="134">
        <f t="shared" ref="BE177:BE182" si="4">IF(N177="základní",J177,0)</f>
        <v>0</v>
      </c>
      <c r="BF177" s="134">
        <f t="shared" ref="BF177:BF182" si="5">IF(N177="snížená",J177,0)</f>
        <v>24.75</v>
      </c>
      <c r="BG177" s="134">
        <f t="shared" ref="BG177:BG182" si="6">IF(N177="zákl. přenesená",J177,0)</f>
        <v>0</v>
      </c>
      <c r="BH177" s="134">
        <f t="shared" ref="BH177:BH182" si="7">IF(N177="sníž. přenesená",J177,0)</f>
        <v>0</v>
      </c>
      <c r="BI177" s="134">
        <f t="shared" ref="BI177:BI182" si="8">IF(N177="nulová",J177,0)</f>
        <v>0</v>
      </c>
      <c r="BJ177" s="14" t="s">
        <v>120</v>
      </c>
      <c r="BK177" s="134">
        <f t="shared" ref="BK177:BK182" si="9">ROUND(I177*H177,2)</f>
        <v>24.75</v>
      </c>
      <c r="BL177" s="14" t="s">
        <v>188</v>
      </c>
      <c r="BM177" s="133" t="s">
        <v>266</v>
      </c>
    </row>
    <row r="178" spans="2:65" s="1" customFormat="1" ht="13.95" customHeight="1">
      <c r="B178" s="121"/>
      <c r="C178" s="122" t="s">
        <v>214</v>
      </c>
      <c r="D178" s="122" t="s">
        <v>115</v>
      </c>
      <c r="E178" s="123" t="s">
        <v>267</v>
      </c>
      <c r="F178" s="124" t="s">
        <v>268</v>
      </c>
      <c r="G178" s="125" t="s">
        <v>118</v>
      </c>
      <c r="H178" s="126">
        <v>0.99</v>
      </c>
      <c r="I178" s="127">
        <v>48</v>
      </c>
      <c r="J178" s="127">
        <f t="shared" si="0"/>
        <v>47.52</v>
      </c>
      <c r="K178" s="128"/>
      <c r="L178" s="26"/>
      <c r="M178" s="129" t="s">
        <v>1</v>
      </c>
      <c r="N178" s="130" t="s">
        <v>38</v>
      </c>
      <c r="O178" s="131">
        <v>7.3999999999999996E-2</v>
      </c>
      <c r="P178" s="131">
        <f t="shared" si="1"/>
        <v>7.3259999999999992E-2</v>
      </c>
      <c r="Q178" s="131">
        <v>1E-3</v>
      </c>
      <c r="R178" s="131">
        <f t="shared" si="2"/>
        <v>9.8999999999999999E-4</v>
      </c>
      <c r="S178" s="131">
        <v>3.1E-4</v>
      </c>
      <c r="T178" s="132">
        <f t="shared" si="3"/>
        <v>3.0689999999999998E-4</v>
      </c>
      <c r="AR178" s="133" t="s">
        <v>188</v>
      </c>
      <c r="AT178" s="133" t="s">
        <v>115</v>
      </c>
      <c r="AU178" s="133" t="s">
        <v>120</v>
      </c>
      <c r="AY178" s="14" t="s">
        <v>112</v>
      </c>
      <c r="BE178" s="134">
        <f t="shared" si="4"/>
        <v>0</v>
      </c>
      <c r="BF178" s="134">
        <f t="shared" si="5"/>
        <v>47.52</v>
      </c>
      <c r="BG178" s="134">
        <f t="shared" si="6"/>
        <v>0</v>
      </c>
      <c r="BH178" s="134">
        <f t="shared" si="7"/>
        <v>0</v>
      </c>
      <c r="BI178" s="134">
        <f t="shared" si="8"/>
        <v>0</v>
      </c>
      <c r="BJ178" s="14" t="s">
        <v>120</v>
      </c>
      <c r="BK178" s="134">
        <f t="shared" si="9"/>
        <v>47.52</v>
      </c>
      <c r="BL178" s="14" t="s">
        <v>188</v>
      </c>
      <c r="BM178" s="133" t="s">
        <v>269</v>
      </c>
    </row>
    <row r="179" spans="2:65" s="1" customFormat="1" ht="22.95" customHeight="1">
      <c r="B179" s="121"/>
      <c r="C179" s="122" t="s">
        <v>270</v>
      </c>
      <c r="D179" s="122" t="s">
        <v>115</v>
      </c>
      <c r="E179" s="123" t="s">
        <v>271</v>
      </c>
      <c r="F179" s="124" t="s">
        <v>272</v>
      </c>
      <c r="G179" s="125" t="s">
        <v>118</v>
      </c>
      <c r="H179" s="126">
        <v>0.99</v>
      </c>
      <c r="I179" s="127">
        <v>25</v>
      </c>
      <c r="J179" s="127">
        <f t="shared" si="0"/>
        <v>24.75</v>
      </c>
      <c r="K179" s="128"/>
      <c r="L179" s="26"/>
      <c r="M179" s="129" t="s">
        <v>1</v>
      </c>
      <c r="N179" s="130" t="s">
        <v>38</v>
      </c>
      <c r="O179" s="131">
        <v>3.6999999999999998E-2</v>
      </c>
      <c r="P179" s="131">
        <f t="shared" si="1"/>
        <v>3.6629999999999996E-2</v>
      </c>
      <c r="Q179" s="131">
        <v>0</v>
      </c>
      <c r="R179" s="131">
        <f t="shared" si="2"/>
        <v>0</v>
      </c>
      <c r="S179" s="131">
        <v>0</v>
      </c>
      <c r="T179" s="132">
        <f t="shared" si="3"/>
        <v>0</v>
      </c>
      <c r="AR179" s="133" t="s">
        <v>188</v>
      </c>
      <c r="AT179" s="133" t="s">
        <v>115</v>
      </c>
      <c r="AU179" s="133" t="s">
        <v>120</v>
      </c>
      <c r="AY179" s="14" t="s">
        <v>112</v>
      </c>
      <c r="BE179" s="134">
        <f t="shared" si="4"/>
        <v>0</v>
      </c>
      <c r="BF179" s="134">
        <f t="shared" si="5"/>
        <v>24.75</v>
      </c>
      <c r="BG179" s="134">
        <f t="shared" si="6"/>
        <v>0</v>
      </c>
      <c r="BH179" s="134">
        <f t="shared" si="7"/>
        <v>0</v>
      </c>
      <c r="BI179" s="134">
        <f t="shared" si="8"/>
        <v>0</v>
      </c>
      <c r="BJ179" s="14" t="s">
        <v>120</v>
      </c>
      <c r="BK179" s="134">
        <f t="shared" si="9"/>
        <v>24.75</v>
      </c>
      <c r="BL179" s="14" t="s">
        <v>188</v>
      </c>
      <c r="BM179" s="133" t="s">
        <v>273</v>
      </c>
    </row>
    <row r="180" spans="2:65" s="1" customFormat="1" ht="22.95" customHeight="1">
      <c r="B180" s="121"/>
      <c r="C180" s="122" t="s">
        <v>274</v>
      </c>
      <c r="D180" s="122" t="s">
        <v>115</v>
      </c>
      <c r="E180" s="123" t="s">
        <v>275</v>
      </c>
      <c r="F180" s="124" t="s">
        <v>276</v>
      </c>
      <c r="G180" s="125" t="s">
        <v>175</v>
      </c>
      <c r="H180" s="126">
        <v>3</v>
      </c>
      <c r="I180" s="127">
        <v>195</v>
      </c>
      <c r="J180" s="127">
        <f t="shared" si="0"/>
        <v>585</v>
      </c>
      <c r="K180" s="128"/>
      <c r="L180" s="26"/>
      <c r="M180" s="129" t="s">
        <v>1</v>
      </c>
      <c r="N180" s="130" t="s">
        <v>38</v>
      </c>
      <c r="O180" s="131">
        <v>0.13300000000000001</v>
      </c>
      <c r="P180" s="131">
        <f t="shared" si="1"/>
        <v>0.39900000000000002</v>
      </c>
      <c r="Q180" s="131">
        <v>4.7999999999999996E-3</v>
      </c>
      <c r="R180" s="131">
        <f t="shared" si="2"/>
        <v>1.44E-2</v>
      </c>
      <c r="S180" s="131">
        <v>0</v>
      </c>
      <c r="T180" s="132">
        <f t="shared" si="3"/>
        <v>0</v>
      </c>
      <c r="AR180" s="133" t="s">
        <v>188</v>
      </c>
      <c r="AT180" s="133" t="s">
        <v>115</v>
      </c>
      <c r="AU180" s="133" t="s">
        <v>120</v>
      </c>
      <c r="AY180" s="14" t="s">
        <v>112</v>
      </c>
      <c r="BE180" s="134">
        <f t="shared" si="4"/>
        <v>0</v>
      </c>
      <c r="BF180" s="134">
        <f t="shared" si="5"/>
        <v>585</v>
      </c>
      <c r="BG180" s="134">
        <f t="shared" si="6"/>
        <v>0</v>
      </c>
      <c r="BH180" s="134">
        <f t="shared" si="7"/>
        <v>0</v>
      </c>
      <c r="BI180" s="134">
        <f t="shared" si="8"/>
        <v>0</v>
      </c>
      <c r="BJ180" s="14" t="s">
        <v>120</v>
      </c>
      <c r="BK180" s="134">
        <f t="shared" si="9"/>
        <v>585</v>
      </c>
      <c r="BL180" s="14" t="s">
        <v>188</v>
      </c>
      <c r="BM180" s="133" t="s">
        <v>277</v>
      </c>
    </row>
    <row r="181" spans="2:65" s="1" customFormat="1" ht="22.95" customHeight="1">
      <c r="B181" s="121"/>
      <c r="C181" s="122" t="s">
        <v>278</v>
      </c>
      <c r="D181" s="122" t="s">
        <v>115</v>
      </c>
      <c r="E181" s="123" t="s">
        <v>279</v>
      </c>
      <c r="F181" s="124" t="s">
        <v>280</v>
      </c>
      <c r="G181" s="125" t="s">
        <v>118</v>
      </c>
      <c r="H181" s="126">
        <v>0.39900000000000002</v>
      </c>
      <c r="I181" s="127">
        <v>29</v>
      </c>
      <c r="J181" s="127">
        <f t="shared" si="0"/>
        <v>11.57</v>
      </c>
      <c r="K181" s="128"/>
      <c r="L181" s="26"/>
      <c r="M181" s="129" t="s">
        <v>1</v>
      </c>
      <c r="N181" s="130" t="s">
        <v>38</v>
      </c>
      <c r="O181" s="131">
        <v>3.3000000000000002E-2</v>
      </c>
      <c r="P181" s="131">
        <f t="shared" si="1"/>
        <v>1.3167000000000002E-2</v>
      </c>
      <c r="Q181" s="131">
        <v>2.0000000000000001E-4</v>
      </c>
      <c r="R181" s="131">
        <f t="shared" si="2"/>
        <v>7.9800000000000002E-5</v>
      </c>
      <c r="S181" s="131">
        <v>0</v>
      </c>
      <c r="T181" s="132">
        <f t="shared" si="3"/>
        <v>0</v>
      </c>
      <c r="AR181" s="133" t="s">
        <v>188</v>
      </c>
      <c r="AT181" s="133" t="s">
        <v>115</v>
      </c>
      <c r="AU181" s="133" t="s">
        <v>120</v>
      </c>
      <c r="AY181" s="14" t="s">
        <v>112</v>
      </c>
      <c r="BE181" s="134">
        <f t="shared" si="4"/>
        <v>0</v>
      </c>
      <c r="BF181" s="134">
        <f t="shared" si="5"/>
        <v>11.57</v>
      </c>
      <c r="BG181" s="134">
        <f t="shared" si="6"/>
        <v>0</v>
      </c>
      <c r="BH181" s="134">
        <f t="shared" si="7"/>
        <v>0</v>
      </c>
      <c r="BI181" s="134">
        <f t="shared" si="8"/>
        <v>0</v>
      </c>
      <c r="BJ181" s="14" t="s">
        <v>120</v>
      </c>
      <c r="BK181" s="134">
        <f t="shared" si="9"/>
        <v>11.57</v>
      </c>
      <c r="BL181" s="14" t="s">
        <v>188</v>
      </c>
      <c r="BM181" s="133" t="s">
        <v>281</v>
      </c>
    </row>
    <row r="182" spans="2:65" s="1" customFormat="1" ht="22.95" customHeight="1">
      <c r="B182" s="121"/>
      <c r="C182" s="122" t="s">
        <v>282</v>
      </c>
      <c r="D182" s="122" t="s">
        <v>115</v>
      </c>
      <c r="E182" s="123" t="s">
        <v>283</v>
      </c>
      <c r="F182" s="124" t="s">
        <v>284</v>
      </c>
      <c r="G182" s="125" t="s">
        <v>118</v>
      </c>
      <c r="H182" s="126">
        <v>1.98</v>
      </c>
      <c r="I182" s="127">
        <v>84</v>
      </c>
      <c r="J182" s="127">
        <f t="shared" si="0"/>
        <v>166.32</v>
      </c>
      <c r="K182" s="128"/>
      <c r="L182" s="26"/>
      <c r="M182" s="129" t="s">
        <v>1</v>
      </c>
      <c r="N182" s="130" t="s">
        <v>38</v>
      </c>
      <c r="O182" s="131">
        <v>9.9000000000000005E-2</v>
      </c>
      <c r="P182" s="131">
        <f t="shared" si="1"/>
        <v>0.19602</v>
      </c>
      <c r="Q182" s="131">
        <v>3.2000000000000003E-4</v>
      </c>
      <c r="R182" s="131">
        <f t="shared" si="2"/>
        <v>6.3360000000000001E-4</v>
      </c>
      <c r="S182" s="131">
        <v>0</v>
      </c>
      <c r="T182" s="132">
        <f t="shared" si="3"/>
        <v>0</v>
      </c>
      <c r="AR182" s="133" t="s">
        <v>188</v>
      </c>
      <c r="AT182" s="133" t="s">
        <v>115</v>
      </c>
      <c r="AU182" s="133" t="s">
        <v>120</v>
      </c>
      <c r="AY182" s="14" t="s">
        <v>112</v>
      </c>
      <c r="BE182" s="134">
        <f t="shared" si="4"/>
        <v>0</v>
      </c>
      <c r="BF182" s="134">
        <f t="shared" si="5"/>
        <v>166.32</v>
      </c>
      <c r="BG182" s="134">
        <f t="shared" si="6"/>
        <v>0</v>
      </c>
      <c r="BH182" s="134">
        <f t="shared" si="7"/>
        <v>0</v>
      </c>
      <c r="BI182" s="134">
        <f t="shared" si="8"/>
        <v>0</v>
      </c>
      <c r="BJ182" s="14" t="s">
        <v>120</v>
      </c>
      <c r="BK182" s="134">
        <f t="shared" si="9"/>
        <v>166.32</v>
      </c>
      <c r="BL182" s="14" t="s">
        <v>188</v>
      </c>
      <c r="BM182" s="133" t="s">
        <v>285</v>
      </c>
    </row>
    <row r="183" spans="2:65" s="12" customFormat="1">
      <c r="B183" s="135"/>
      <c r="D183" s="136" t="s">
        <v>122</v>
      </c>
      <c r="E183" s="137" t="s">
        <v>1</v>
      </c>
      <c r="F183" s="138" t="s">
        <v>286</v>
      </c>
      <c r="H183" s="139">
        <v>1.98</v>
      </c>
      <c r="L183" s="135"/>
      <c r="M183" s="140"/>
      <c r="T183" s="141"/>
      <c r="AT183" s="137" t="s">
        <v>122</v>
      </c>
      <c r="AU183" s="137" t="s">
        <v>120</v>
      </c>
      <c r="AV183" s="12" t="s">
        <v>120</v>
      </c>
      <c r="AW183" s="12" t="s">
        <v>28</v>
      </c>
      <c r="AX183" s="12" t="s">
        <v>19</v>
      </c>
      <c r="AY183" s="137" t="s">
        <v>112</v>
      </c>
    </row>
    <row r="184" spans="2:65" s="11" customFormat="1" ht="25.95" customHeight="1">
      <c r="B184" s="110"/>
      <c r="D184" s="111" t="s">
        <v>71</v>
      </c>
      <c r="E184" s="112" t="s">
        <v>287</v>
      </c>
      <c r="F184" s="112" t="s">
        <v>288</v>
      </c>
      <c r="J184" s="113">
        <f>BK184</f>
        <v>4450</v>
      </c>
      <c r="L184" s="110"/>
      <c r="M184" s="114"/>
      <c r="P184" s="115">
        <f>P185+P187</f>
        <v>0</v>
      </c>
      <c r="R184" s="115">
        <f>R185+R187</f>
        <v>0</v>
      </c>
      <c r="T184" s="116">
        <f>T185+T187</f>
        <v>0</v>
      </c>
      <c r="AR184" s="111" t="s">
        <v>139</v>
      </c>
      <c r="AT184" s="117" t="s">
        <v>71</v>
      </c>
      <c r="AU184" s="117" t="s">
        <v>72</v>
      </c>
      <c r="AY184" s="111" t="s">
        <v>112</v>
      </c>
      <c r="BK184" s="118">
        <f>BK185+BK187</f>
        <v>4450</v>
      </c>
    </row>
    <row r="185" spans="2:65" s="11" customFormat="1" ht="22.8" customHeight="1">
      <c r="B185" s="110"/>
      <c r="D185" s="111" t="s">
        <v>71</v>
      </c>
      <c r="E185" s="119" t="s">
        <v>289</v>
      </c>
      <c r="F185" s="119" t="s">
        <v>290</v>
      </c>
      <c r="J185" s="120">
        <f>BK185</f>
        <v>1950</v>
      </c>
      <c r="L185" s="110"/>
      <c r="M185" s="114"/>
      <c r="P185" s="115">
        <f>P186</f>
        <v>0</v>
      </c>
      <c r="R185" s="115">
        <f>R186</f>
        <v>0</v>
      </c>
      <c r="T185" s="116">
        <f>T186</f>
        <v>0</v>
      </c>
      <c r="AR185" s="111" t="s">
        <v>139</v>
      </c>
      <c r="AT185" s="117" t="s">
        <v>71</v>
      </c>
      <c r="AU185" s="117" t="s">
        <v>19</v>
      </c>
      <c r="AY185" s="111" t="s">
        <v>112</v>
      </c>
      <c r="BK185" s="118">
        <f>BK186</f>
        <v>1950</v>
      </c>
    </row>
    <row r="186" spans="2:65" s="1" customFormat="1" ht="13.95" customHeight="1">
      <c r="B186" s="121"/>
      <c r="C186" s="122" t="s">
        <v>291</v>
      </c>
      <c r="D186" s="122" t="s">
        <v>115</v>
      </c>
      <c r="E186" s="123" t="s">
        <v>292</v>
      </c>
      <c r="F186" s="124" t="s">
        <v>293</v>
      </c>
      <c r="G186" s="125" t="s">
        <v>294</v>
      </c>
      <c r="H186" s="126">
        <v>1</v>
      </c>
      <c r="I186" s="127">
        <v>1950</v>
      </c>
      <c r="J186" s="127">
        <f>ROUND(I186*H186,2)</f>
        <v>1950</v>
      </c>
      <c r="K186" s="128"/>
      <c r="L186" s="26"/>
      <c r="M186" s="129" t="s">
        <v>1</v>
      </c>
      <c r="N186" s="130" t="s">
        <v>38</v>
      </c>
      <c r="O186" s="131">
        <v>0</v>
      </c>
      <c r="P186" s="131">
        <f>O186*H186</f>
        <v>0</v>
      </c>
      <c r="Q186" s="131">
        <v>0</v>
      </c>
      <c r="R186" s="131">
        <f>Q186*H186</f>
        <v>0</v>
      </c>
      <c r="S186" s="131">
        <v>0</v>
      </c>
      <c r="T186" s="132">
        <f>S186*H186</f>
        <v>0</v>
      </c>
      <c r="AR186" s="133" t="s">
        <v>295</v>
      </c>
      <c r="AT186" s="133" t="s">
        <v>115</v>
      </c>
      <c r="AU186" s="133" t="s">
        <v>120</v>
      </c>
      <c r="AY186" s="14" t="s">
        <v>112</v>
      </c>
      <c r="BE186" s="134">
        <f>IF(N186="základní",J186,0)</f>
        <v>0</v>
      </c>
      <c r="BF186" s="134">
        <f>IF(N186="snížená",J186,0)</f>
        <v>1950</v>
      </c>
      <c r="BG186" s="134">
        <f>IF(N186="zákl. přenesená",J186,0)</f>
        <v>0</v>
      </c>
      <c r="BH186" s="134">
        <f>IF(N186="sníž. přenesená",J186,0)</f>
        <v>0</v>
      </c>
      <c r="BI186" s="134">
        <f>IF(N186="nulová",J186,0)</f>
        <v>0</v>
      </c>
      <c r="BJ186" s="14" t="s">
        <v>120</v>
      </c>
      <c r="BK186" s="134">
        <f>ROUND(I186*H186,2)</f>
        <v>1950</v>
      </c>
      <c r="BL186" s="14" t="s">
        <v>295</v>
      </c>
      <c r="BM186" s="133" t="s">
        <v>296</v>
      </c>
    </row>
    <row r="187" spans="2:65" s="11" customFormat="1" ht="22.8" customHeight="1">
      <c r="B187" s="110"/>
      <c r="D187" s="111" t="s">
        <v>71</v>
      </c>
      <c r="E187" s="119" t="s">
        <v>297</v>
      </c>
      <c r="F187" s="119" t="s">
        <v>298</v>
      </c>
      <c r="J187" s="120">
        <f>BK187</f>
        <v>2500</v>
      </c>
      <c r="L187" s="110"/>
      <c r="M187" s="114"/>
      <c r="P187" s="115">
        <f>P188</f>
        <v>0</v>
      </c>
      <c r="R187" s="115">
        <f>R188</f>
        <v>0</v>
      </c>
      <c r="T187" s="116">
        <f>T188</f>
        <v>0</v>
      </c>
      <c r="AR187" s="111" t="s">
        <v>139</v>
      </c>
      <c r="AT187" s="117" t="s">
        <v>71</v>
      </c>
      <c r="AU187" s="117" t="s">
        <v>19</v>
      </c>
      <c r="AY187" s="111" t="s">
        <v>112</v>
      </c>
      <c r="BK187" s="118">
        <f>BK188</f>
        <v>2500</v>
      </c>
    </row>
    <row r="188" spans="2:65" s="1" customFormat="1" ht="22.95" customHeight="1">
      <c r="B188" s="121"/>
      <c r="C188" s="122" t="s">
        <v>299</v>
      </c>
      <c r="D188" s="122" t="s">
        <v>115</v>
      </c>
      <c r="E188" s="123" t="s">
        <v>300</v>
      </c>
      <c r="F188" s="124" t="s">
        <v>301</v>
      </c>
      <c r="G188" s="125" t="s">
        <v>175</v>
      </c>
      <c r="H188" s="126">
        <v>1</v>
      </c>
      <c r="I188" s="127">
        <v>2500</v>
      </c>
      <c r="J188" s="127">
        <f>ROUND(I188*H188,2)</f>
        <v>2500</v>
      </c>
      <c r="K188" s="128"/>
      <c r="L188" s="26"/>
      <c r="M188" s="152" t="s">
        <v>1</v>
      </c>
      <c r="N188" s="153" t="s">
        <v>38</v>
      </c>
      <c r="O188" s="154">
        <v>0</v>
      </c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AR188" s="133" t="s">
        <v>295</v>
      </c>
      <c r="AT188" s="133" t="s">
        <v>115</v>
      </c>
      <c r="AU188" s="133" t="s">
        <v>120</v>
      </c>
      <c r="AY188" s="14" t="s">
        <v>112</v>
      </c>
      <c r="BE188" s="134">
        <f>IF(N188="základní",J188,0)</f>
        <v>0</v>
      </c>
      <c r="BF188" s="134">
        <f>IF(N188="snížená",J188,0)</f>
        <v>2500</v>
      </c>
      <c r="BG188" s="134">
        <f>IF(N188="zákl. přenesená",J188,0)</f>
        <v>0</v>
      </c>
      <c r="BH188" s="134">
        <f>IF(N188="sníž. přenesená",J188,0)</f>
        <v>0</v>
      </c>
      <c r="BI188" s="134">
        <f>IF(N188="nulová",J188,0)</f>
        <v>0</v>
      </c>
      <c r="BJ188" s="14" t="s">
        <v>120</v>
      </c>
      <c r="BK188" s="134">
        <f>ROUND(I188*H188,2)</f>
        <v>2500</v>
      </c>
      <c r="BL188" s="14" t="s">
        <v>295</v>
      </c>
      <c r="BM188" s="133" t="s">
        <v>302</v>
      </c>
    </row>
    <row r="189" spans="2:65" s="1" customFormat="1" ht="7.05" customHeight="1">
      <c r="B189" s="38"/>
      <c r="C189" s="39"/>
      <c r="D189" s="39"/>
      <c r="E189" s="39"/>
      <c r="F189" s="39"/>
      <c r="G189" s="39"/>
      <c r="H189" s="39"/>
      <c r="I189" s="39"/>
      <c r="J189" s="39"/>
      <c r="K189" s="39"/>
      <c r="L189" s="26"/>
    </row>
  </sheetData>
  <autoFilter ref="C124:K188" xr:uid="{00000000-0009-0000-0000-000001000000}"/>
  <mergeCells count="6">
    <mergeCell ref="E117:H117"/>
    <mergeCell ref="L2:V2"/>
    <mergeCell ref="E7:H7"/>
    <mergeCell ref="E16:H16"/>
    <mergeCell ref="E25:H25"/>
    <mergeCell ref="E85:H85"/>
  </mergeCells>
  <pageMargins left="0.39370078740157483" right="0.39370078740157483" top="0.39370078740157483" bottom="0.39370078740157483" header="0" footer="0"/>
  <pageSetup paperSize="9" scale="89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z076102023 - Ondříčkova 3...</vt:lpstr>
      <vt:lpstr>'Rekapitulace stavby'!Názvy_tisku</vt:lpstr>
      <vt:lpstr>'z076102023 - Ondříčkova 3...'!Názvy_tisku</vt:lpstr>
      <vt:lpstr>'Rekapitulace stavby'!Oblast_tisku</vt:lpstr>
      <vt:lpstr>'z076102023 - Ondříčkova 3...'!Oblast_tisku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Milan  Stehlík</cp:lastModifiedBy>
  <cp:lastPrinted>2024-01-06T09:57:56Z</cp:lastPrinted>
  <dcterms:created xsi:type="dcterms:W3CDTF">2023-11-22T09:53:14Z</dcterms:created>
  <dcterms:modified xsi:type="dcterms:W3CDTF">2024-01-06T09:58:25Z</dcterms:modified>
</cp:coreProperties>
</file>