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Worker\Documents\nabídky 2024\Ondříčkova\"/>
    </mc:Choice>
  </mc:AlternateContent>
  <xr:revisionPtr revIDLastSave="0" documentId="13_ncr:1_{CB328157-C063-497A-B7A6-A6363CBF917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3...'!$C$134:$K$342</definedName>
    <definedName name="_xlnm.Print_Titles" localSheetId="0">'Rekapitulace stavby'!$92:$92</definedName>
    <definedName name="_xlnm.Print_Titles" localSheetId="1">'z076102023 - Ondříčkova 3...'!$134:$134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3...'!$C$82:$J$118,'z076102023 - Ondříčkova 3...'!$C$124:$J$342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342" i="2"/>
  <c r="BH342" i="2"/>
  <c r="BG342" i="2"/>
  <c r="BE342" i="2"/>
  <c r="T342" i="2"/>
  <c r="T341" i="2" s="1"/>
  <c r="R342" i="2"/>
  <c r="R341" i="2" s="1"/>
  <c r="P342" i="2"/>
  <c r="P341" i="2" s="1"/>
  <c r="BI340" i="2"/>
  <c r="BH340" i="2"/>
  <c r="BG340" i="2"/>
  <c r="BE340" i="2"/>
  <c r="T340" i="2"/>
  <c r="T339" i="2" s="1"/>
  <c r="R340" i="2"/>
  <c r="R339" i="2"/>
  <c r="P340" i="2"/>
  <c r="P339" i="2"/>
  <c r="BI338" i="2"/>
  <c r="BH338" i="2"/>
  <c r="BG338" i="2"/>
  <c r="BE338" i="2"/>
  <c r="T338" i="2"/>
  <c r="T337" i="2" s="1"/>
  <c r="R338" i="2"/>
  <c r="R337" i="2"/>
  <c r="P338" i="2"/>
  <c r="P337" i="2" s="1"/>
  <c r="BI335" i="2"/>
  <c r="BH335" i="2"/>
  <c r="BG335" i="2"/>
  <c r="BE335" i="2"/>
  <c r="T335" i="2"/>
  <c r="T334" i="2"/>
  <c r="R335" i="2"/>
  <c r="R334" i="2"/>
  <c r="P335" i="2"/>
  <c r="P334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F129" i="2"/>
  <c r="E127" i="2"/>
  <c r="F87" i="2"/>
  <c r="E85" i="2"/>
  <c r="J22" i="2"/>
  <c r="E22" i="2"/>
  <c r="J132" i="2" s="1"/>
  <c r="J21" i="2"/>
  <c r="J19" i="2"/>
  <c r="E19" i="2"/>
  <c r="J89" i="2" s="1"/>
  <c r="J18" i="2"/>
  <c r="E16" i="2"/>
  <c r="F132" i="2"/>
  <c r="J13" i="2"/>
  <c r="E13" i="2"/>
  <c r="F131" i="2"/>
  <c r="J12" i="2"/>
  <c r="J87" i="2"/>
  <c r="L90" i="1"/>
  <c r="AM90" i="1"/>
  <c r="AM89" i="1"/>
  <c r="L89" i="1"/>
  <c r="AM87" i="1"/>
  <c r="L87" i="1"/>
  <c r="L85" i="1"/>
  <c r="L84" i="1"/>
  <c r="BK342" i="2"/>
  <c r="BK335" i="2"/>
  <c r="J332" i="2"/>
  <c r="J331" i="2"/>
  <c r="BK329" i="2"/>
  <c r="BK327" i="2"/>
  <c r="J326" i="2"/>
  <c r="J324" i="2"/>
  <c r="BK323" i="2"/>
  <c r="BK319" i="2"/>
  <c r="BK316" i="2"/>
  <c r="J314" i="2"/>
  <c r="J313" i="2"/>
  <c r="BK308" i="2"/>
  <c r="J301" i="2"/>
  <c r="J297" i="2"/>
  <c r="J295" i="2"/>
  <c r="BK294" i="2"/>
  <c r="J293" i="2"/>
  <c r="J291" i="2"/>
  <c r="J289" i="2"/>
  <c r="BK287" i="2"/>
  <c r="BK281" i="2"/>
  <c r="J277" i="2"/>
  <c r="J276" i="2"/>
  <c r="BK275" i="2"/>
  <c r="J272" i="2"/>
  <c r="J271" i="2"/>
  <c r="J268" i="2"/>
  <c r="BK267" i="2"/>
  <c r="J266" i="2"/>
  <c r="J262" i="2"/>
  <c r="J261" i="2"/>
  <c r="BK259" i="2"/>
  <c r="BK242" i="2"/>
  <c r="J241" i="2"/>
  <c r="J230" i="2"/>
  <c r="J228" i="2"/>
  <c r="J222" i="2"/>
  <c r="J221" i="2"/>
  <c r="BK218" i="2"/>
  <c r="BK215" i="2"/>
  <c r="BK214" i="2"/>
  <c r="BK213" i="2"/>
  <c r="BK209" i="2"/>
  <c r="BK204" i="2"/>
  <c r="BK202" i="2"/>
  <c r="BK200" i="2"/>
  <c r="J196" i="2"/>
  <c r="J193" i="2"/>
  <c r="BK181" i="2"/>
  <c r="J179" i="2"/>
  <c r="BK172" i="2"/>
  <c r="BK166" i="2"/>
  <c r="J161" i="2"/>
  <c r="J160" i="2"/>
  <c r="J157" i="2"/>
  <c r="J156" i="2"/>
  <c r="J154" i="2"/>
  <c r="BK153" i="2"/>
  <c r="J151" i="2"/>
  <c r="BK149" i="2"/>
  <c r="J148" i="2"/>
  <c r="J147" i="2"/>
  <c r="BK144" i="2"/>
  <c r="J342" i="2"/>
  <c r="BK340" i="2"/>
  <c r="BK338" i="2"/>
  <c r="J330" i="2"/>
  <c r="J327" i="2"/>
  <c r="BK326" i="2"/>
  <c r="BK324" i="2"/>
  <c r="J323" i="2"/>
  <c r="J320" i="2"/>
  <c r="BK317" i="2"/>
  <c r="BK314" i="2"/>
  <c r="BK312" i="2"/>
  <c r="BK309" i="2"/>
  <c r="J308" i="2"/>
  <c r="BK304" i="2"/>
  <c r="J303" i="2"/>
  <c r="J302" i="2"/>
  <c r="BK301" i="2"/>
  <c r="BK295" i="2"/>
  <c r="J294" i="2"/>
  <c r="BK293" i="2"/>
  <c r="BK292" i="2"/>
  <c r="J290" i="2"/>
  <c r="BK288" i="2"/>
  <c r="J286" i="2"/>
  <c r="J285" i="2"/>
  <c r="BK284" i="2"/>
  <c r="BK283" i="2"/>
  <c r="J281" i="2"/>
  <c r="BK278" i="2"/>
  <c r="BK277" i="2"/>
  <c r="J275" i="2"/>
  <c r="J274" i="2"/>
  <c r="BK272" i="2"/>
  <c r="J270" i="2"/>
  <c r="BK269" i="2"/>
  <c r="J264" i="2"/>
  <c r="J263" i="2"/>
  <c r="BK257" i="2"/>
  <c r="J256" i="2"/>
  <c r="BK253" i="2"/>
  <c r="BK252" i="2"/>
  <c r="BK250" i="2"/>
  <c r="BK247" i="2"/>
  <c r="J243" i="2"/>
  <c r="BK241" i="2"/>
  <c r="BK240" i="2"/>
  <c r="J235" i="2"/>
  <c r="J234" i="2"/>
  <c r="J232" i="2"/>
  <c r="J227" i="2"/>
  <c r="BK222" i="2"/>
  <c r="J212" i="2"/>
  <c r="J211" i="2"/>
  <c r="BK210" i="2"/>
  <c r="BK208" i="2"/>
  <c r="J194" i="2"/>
  <c r="BK191" i="2"/>
  <c r="BK189" i="2"/>
  <c r="BK188" i="2"/>
  <c r="J187" i="2"/>
  <c r="J186" i="2"/>
  <c r="BK180" i="2"/>
  <c r="BK179" i="2"/>
  <c r="J177" i="2"/>
  <c r="J163" i="2"/>
  <c r="BK154" i="2"/>
  <c r="BK152" i="2"/>
  <c r="BK151" i="2"/>
  <c r="J150" i="2"/>
  <c r="J146" i="2"/>
  <c r="J144" i="2"/>
  <c r="J143" i="2"/>
  <c r="BK140" i="2"/>
  <c r="BK138" i="2"/>
  <c r="AS94" i="1"/>
  <c r="J340" i="2"/>
  <c r="J338" i="2"/>
  <c r="J335" i="2"/>
  <c r="BK332" i="2"/>
  <c r="BK331" i="2"/>
  <c r="BK330" i="2"/>
  <c r="J329" i="2"/>
  <c r="BK328" i="2"/>
  <c r="J321" i="2"/>
  <c r="J319" i="2"/>
  <c r="J317" i="2"/>
  <c r="J311" i="2"/>
  <c r="J310" i="2"/>
  <c r="BK306" i="2"/>
  <c r="J304" i="2"/>
  <c r="BK303" i="2"/>
  <c r="BK302" i="2"/>
  <c r="BK297" i="2"/>
  <c r="BK291" i="2"/>
  <c r="BK290" i="2"/>
  <c r="BK289" i="2"/>
  <c r="J287" i="2"/>
  <c r="BK285" i="2"/>
  <c r="J283" i="2"/>
  <c r="BK276" i="2"/>
  <c r="BK270" i="2"/>
  <c r="BK264" i="2"/>
  <c r="BK263" i="2"/>
  <c r="BK262" i="2"/>
  <c r="J254" i="2"/>
  <c r="BK251" i="2"/>
  <c r="J249" i="2"/>
  <c r="J248" i="2"/>
  <c r="BK243" i="2"/>
  <c r="BK239" i="2"/>
  <c r="BK238" i="2"/>
  <c r="J237" i="2"/>
  <c r="BK236" i="2"/>
  <c r="BK234" i="2"/>
  <c r="BK230" i="2"/>
  <c r="J229" i="2"/>
  <c r="BK228" i="2"/>
  <c r="BK227" i="2"/>
  <c r="BK194" i="2"/>
  <c r="BK193" i="2"/>
  <c r="BK192" i="2"/>
  <c r="J182" i="2"/>
  <c r="BK173" i="2"/>
  <c r="J328" i="2"/>
  <c r="BK321" i="2"/>
  <c r="BK320" i="2"/>
  <c r="J316" i="2"/>
  <c r="BK313" i="2"/>
  <c r="BK311" i="2"/>
  <c r="BK310" i="2"/>
  <c r="J309" i="2"/>
  <c r="J306" i="2"/>
  <c r="BK286" i="2"/>
  <c r="BK282" i="2"/>
  <c r="BK279" i="2"/>
  <c r="J278" i="2"/>
  <c r="J250" i="2"/>
  <c r="J239" i="2"/>
  <c r="BK225" i="2"/>
  <c r="J209" i="2"/>
  <c r="BK207" i="2"/>
  <c r="J204" i="2"/>
  <c r="J181" i="2"/>
  <c r="J170" i="2"/>
  <c r="BK169" i="2"/>
  <c r="BK165" i="2"/>
  <c r="BK163" i="2"/>
  <c r="J158" i="2"/>
  <c r="BK156" i="2"/>
  <c r="BK150" i="2"/>
  <c r="J299" i="2"/>
  <c r="J292" i="2"/>
  <c r="J288" i="2"/>
  <c r="J284" i="2"/>
  <c r="J282" i="2"/>
  <c r="J279" i="2"/>
  <c r="BK274" i="2"/>
  <c r="BK271" i="2"/>
  <c r="J267" i="2"/>
  <c r="BK261" i="2"/>
  <c r="BK258" i="2"/>
  <c r="BK256" i="2"/>
  <c r="BK245" i="2"/>
  <c r="J224" i="2"/>
  <c r="J220" i="2"/>
  <c r="BK219" i="2"/>
  <c r="J217" i="2"/>
  <c r="J153" i="2"/>
  <c r="J140" i="2"/>
  <c r="J312" i="2"/>
  <c r="J246" i="2"/>
  <c r="J238" i="2"/>
  <c r="BK235" i="2"/>
  <c r="J226" i="2"/>
  <c r="J198" i="2"/>
  <c r="BK182" i="2"/>
  <c r="J180" i="2"/>
  <c r="BK170" i="2"/>
  <c r="J166" i="2"/>
  <c r="BK161" i="2"/>
  <c r="BK299" i="2"/>
  <c r="J269" i="2"/>
  <c r="BK268" i="2"/>
  <c r="BK266" i="2"/>
  <c r="J259" i="2"/>
  <c r="J258" i="2"/>
  <c r="J257" i="2"/>
  <c r="J255" i="2"/>
  <c r="J253" i="2"/>
  <c r="J251" i="2"/>
  <c r="BK248" i="2"/>
  <c r="BK246" i="2"/>
  <c r="BK244" i="2"/>
  <c r="J242" i="2"/>
  <c r="J240" i="2"/>
  <c r="BK233" i="2"/>
  <c r="BK229" i="2"/>
  <c r="BK220" i="2"/>
  <c r="J219" i="2"/>
  <c r="J215" i="2"/>
  <c r="BK211" i="2"/>
  <c r="J207" i="2"/>
  <c r="BK206" i="2"/>
  <c r="BK198" i="2"/>
  <c r="J191" i="2"/>
  <c r="J189" i="2"/>
  <c r="J188" i="2"/>
  <c r="BK183" i="2"/>
  <c r="J176" i="2"/>
  <c r="J172" i="2"/>
  <c r="J169" i="2"/>
  <c r="BK255" i="2"/>
  <c r="BK254" i="2"/>
  <c r="J252" i="2"/>
  <c r="BK249" i="2"/>
  <c r="J247" i="2"/>
  <c r="J245" i="2"/>
  <c r="J244" i="2"/>
  <c r="BK237" i="2"/>
  <c r="J236" i="2"/>
  <c r="J233" i="2"/>
  <c r="BK232" i="2"/>
  <c r="BK226" i="2"/>
  <c r="J225" i="2"/>
  <c r="BK224" i="2"/>
  <c r="BK221" i="2"/>
  <c r="J218" i="2"/>
  <c r="BK217" i="2"/>
  <c r="J214" i="2"/>
  <c r="J213" i="2"/>
  <c r="BK212" i="2"/>
  <c r="J210" i="2"/>
  <c r="J208" i="2"/>
  <c r="J206" i="2"/>
  <c r="J202" i="2"/>
  <c r="J200" i="2"/>
  <c r="BK196" i="2"/>
  <c r="J192" i="2"/>
  <c r="BK187" i="2"/>
  <c r="BK186" i="2"/>
  <c r="J183" i="2"/>
  <c r="BK177" i="2"/>
  <c r="BK176" i="2"/>
  <c r="J173" i="2"/>
  <c r="J165" i="2"/>
  <c r="BK160" i="2"/>
  <c r="BK158" i="2"/>
  <c r="BK157" i="2"/>
  <c r="J152" i="2"/>
  <c r="J149" i="2"/>
  <c r="BK148" i="2"/>
  <c r="BK147" i="2"/>
  <c r="BK146" i="2"/>
  <c r="J138" i="2"/>
  <c r="BK143" i="2"/>
  <c r="P336" i="2" l="1"/>
  <c r="T336" i="2"/>
  <c r="R336" i="2"/>
  <c r="P137" i="2"/>
  <c r="P280" i="2"/>
  <c r="R137" i="2"/>
  <c r="T137" i="2"/>
  <c r="BK142" i="2"/>
  <c r="J142" i="2" s="1"/>
  <c r="J97" i="2" s="1"/>
  <c r="P142" i="2"/>
  <c r="R142" i="2"/>
  <c r="T142" i="2"/>
  <c r="BK155" i="2"/>
  <c r="J155" i="2" s="1"/>
  <c r="J98" i="2" s="1"/>
  <c r="P155" i="2"/>
  <c r="R155" i="2"/>
  <c r="T155" i="2"/>
  <c r="BK168" i="2"/>
  <c r="J168" i="2" s="1"/>
  <c r="J99" i="2" s="1"/>
  <c r="P168" i="2"/>
  <c r="R168" i="2"/>
  <c r="T168" i="2"/>
  <c r="BK171" i="2"/>
  <c r="J171" i="2" s="1"/>
  <c r="J100" i="2" s="1"/>
  <c r="P171" i="2"/>
  <c r="R171" i="2"/>
  <c r="T171" i="2"/>
  <c r="BK175" i="2"/>
  <c r="J175" i="2" s="1"/>
  <c r="J102" i="2" s="1"/>
  <c r="P175" i="2"/>
  <c r="R175" i="2"/>
  <c r="T175" i="2"/>
  <c r="BK178" i="2"/>
  <c r="J178" i="2" s="1"/>
  <c r="J103" i="2" s="1"/>
  <c r="P178" i="2"/>
  <c r="R178" i="2"/>
  <c r="T178" i="2"/>
  <c r="BK185" i="2"/>
  <c r="J185" i="2" s="1"/>
  <c r="J104" i="2" s="1"/>
  <c r="R325" i="2"/>
  <c r="BK137" i="2"/>
  <c r="J137" i="2" s="1"/>
  <c r="J96" i="2" s="1"/>
  <c r="P185" i="2"/>
  <c r="R185" i="2"/>
  <c r="T185" i="2"/>
  <c r="BK260" i="2"/>
  <c r="J260" i="2" s="1"/>
  <c r="J105" i="2" s="1"/>
  <c r="P260" i="2"/>
  <c r="R260" i="2"/>
  <c r="T260" i="2"/>
  <c r="BK280" i="2"/>
  <c r="J280" i="2" s="1"/>
  <c r="J106" i="2" s="1"/>
  <c r="R280" i="2"/>
  <c r="T280" i="2"/>
  <c r="BK296" i="2"/>
  <c r="J296" i="2" s="1"/>
  <c r="J107" i="2" s="1"/>
  <c r="P296" i="2"/>
  <c r="R296" i="2"/>
  <c r="T296" i="2"/>
  <c r="BK300" i="2"/>
  <c r="J300" i="2" s="1"/>
  <c r="J108" i="2" s="1"/>
  <c r="P300" i="2"/>
  <c r="R300" i="2"/>
  <c r="T300" i="2"/>
  <c r="BK305" i="2"/>
  <c r="J305" i="2" s="1"/>
  <c r="J109" i="2" s="1"/>
  <c r="P305" i="2"/>
  <c r="R305" i="2"/>
  <c r="T305" i="2"/>
  <c r="BK315" i="2"/>
  <c r="J315" i="2" s="1"/>
  <c r="J110" i="2" s="1"/>
  <c r="P315" i="2"/>
  <c r="R315" i="2"/>
  <c r="T315" i="2"/>
  <c r="BK318" i="2"/>
  <c r="J318" i="2" s="1"/>
  <c r="J111" i="2" s="1"/>
  <c r="P318" i="2"/>
  <c r="R318" i="2"/>
  <c r="T318" i="2"/>
  <c r="BK325" i="2"/>
  <c r="J325" i="2" s="1"/>
  <c r="J112" i="2" s="1"/>
  <c r="P325" i="2"/>
  <c r="T325" i="2"/>
  <c r="F90" i="2"/>
  <c r="BF146" i="2"/>
  <c r="J131" i="2"/>
  <c r="BF157" i="2"/>
  <c r="BF163" i="2"/>
  <c r="BF169" i="2"/>
  <c r="BF180" i="2"/>
  <c r="BF181" i="2"/>
  <c r="BF182" i="2"/>
  <c r="BF187" i="2"/>
  <c r="BF189" i="2"/>
  <c r="BF191" i="2"/>
  <c r="BF215" i="2"/>
  <c r="BF225" i="2"/>
  <c r="BF232" i="2"/>
  <c r="BF241" i="2"/>
  <c r="BF243" i="2"/>
  <c r="BF253" i="2"/>
  <c r="F89" i="2"/>
  <c r="BF138" i="2"/>
  <c r="BF144" i="2"/>
  <c r="BF149" i="2"/>
  <c r="BF153" i="2"/>
  <c r="BF196" i="2"/>
  <c r="BF204" i="2"/>
  <c r="BF208" i="2"/>
  <c r="BF210" i="2"/>
  <c r="BF224" i="2"/>
  <c r="BF237" i="2"/>
  <c r="BF238" i="2"/>
  <c r="BF242" i="2"/>
  <c r="BF249" i="2"/>
  <c r="BF256" i="2"/>
  <c r="BF257" i="2"/>
  <c r="BF267" i="2"/>
  <c r="BF160" i="2"/>
  <c r="BF206" i="2"/>
  <c r="BF234" i="2"/>
  <c r="J90" i="2"/>
  <c r="BF156" i="2"/>
  <c r="BF161" i="2"/>
  <c r="BF165" i="2"/>
  <c r="BF166" i="2"/>
  <c r="BF173" i="2"/>
  <c r="BF186" i="2"/>
  <c r="BF192" i="2"/>
  <c r="BF194" i="2"/>
  <c r="BF211" i="2"/>
  <c r="BF214" i="2"/>
  <c r="BF239" i="2"/>
  <c r="BF262" i="2"/>
  <c r="BF263" i="2"/>
  <c r="BF278" i="2"/>
  <c r="BF281" i="2"/>
  <c r="BF294" i="2"/>
  <c r="BF140" i="2"/>
  <c r="BF143" i="2"/>
  <c r="BF147" i="2"/>
  <c r="BF172" i="2"/>
  <c r="BF183" i="2"/>
  <c r="BF188" i="2"/>
  <c r="BF200" i="2"/>
  <c r="BF202" i="2"/>
  <c r="BF226" i="2"/>
  <c r="BF233" i="2"/>
  <c r="BF244" i="2"/>
  <c r="BF248" i="2"/>
  <c r="BF251" i="2"/>
  <c r="BF261" i="2"/>
  <c r="BF276" i="2"/>
  <c r="BF284" i="2"/>
  <c r="BF287" i="2"/>
  <c r="BF304" i="2"/>
  <c r="BF308" i="2"/>
  <c r="BF314" i="2"/>
  <c r="BF317" i="2"/>
  <c r="BF319" i="2"/>
  <c r="BF321" i="2"/>
  <c r="BF177" i="2"/>
  <c r="BF179" i="2"/>
  <c r="BF217" i="2"/>
  <c r="BF218" i="2"/>
  <c r="BF219" i="2"/>
  <c r="BF229" i="2"/>
  <c r="BF235" i="2"/>
  <c r="BF245" i="2"/>
  <c r="BF247" i="2"/>
  <c r="BF252" i="2"/>
  <c r="BF254" i="2"/>
  <c r="BF259" i="2"/>
  <c r="BF269" i="2"/>
  <c r="BF274" i="2"/>
  <c r="BF275" i="2"/>
  <c r="BF282" i="2"/>
  <c r="BF286" i="2"/>
  <c r="BF289" i="2"/>
  <c r="BF291" i="2"/>
  <c r="BF295" i="2"/>
  <c r="BF297" i="2"/>
  <c r="BF301" i="2"/>
  <c r="BF309" i="2"/>
  <c r="BF310" i="2"/>
  <c r="BF312" i="2"/>
  <c r="BF316" i="2"/>
  <c r="BF320" i="2"/>
  <c r="BF328" i="2"/>
  <c r="BF331" i="2"/>
  <c r="J129" i="2"/>
  <c r="BF148" i="2"/>
  <c r="BF150" i="2"/>
  <c r="BF151" i="2"/>
  <c r="BF154" i="2"/>
  <c r="BF158" i="2"/>
  <c r="BF193" i="2"/>
  <c r="BF207" i="2"/>
  <c r="BF209" i="2"/>
  <c r="BF213" i="2"/>
  <c r="BF221" i="2"/>
  <c r="BF222" i="2"/>
  <c r="BF227" i="2"/>
  <c r="BF228" i="2"/>
  <c r="BF230" i="2"/>
  <c r="BF236" i="2"/>
  <c r="BF246" i="2"/>
  <c r="BF250" i="2"/>
  <c r="BF255" i="2"/>
  <c r="BF268" i="2"/>
  <c r="BF271" i="2"/>
  <c r="BF272" i="2"/>
  <c r="BF277" i="2"/>
  <c r="BF288" i="2"/>
  <c r="BF292" i="2"/>
  <c r="BF293" i="2"/>
  <c r="BF299" i="2"/>
  <c r="BF311" i="2"/>
  <c r="BF324" i="2"/>
  <c r="BF327" i="2"/>
  <c r="BF329" i="2"/>
  <c r="BF330" i="2"/>
  <c r="BF332" i="2"/>
  <c r="BF335" i="2"/>
  <c r="BF340" i="2"/>
  <c r="BF342" i="2"/>
  <c r="BF152" i="2"/>
  <c r="BF170" i="2"/>
  <c r="BF176" i="2"/>
  <c r="BF198" i="2"/>
  <c r="BF212" i="2"/>
  <c r="BF220" i="2"/>
  <c r="BF240" i="2"/>
  <c r="BF258" i="2"/>
  <c r="BF264" i="2"/>
  <c r="BF266" i="2"/>
  <c r="BF270" i="2"/>
  <c r="BF279" i="2"/>
  <c r="BF283" i="2"/>
  <c r="BF285" i="2"/>
  <c r="BF290" i="2"/>
  <c r="BF302" i="2"/>
  <c r="BF303" i="2"/>
  <c r="BF306" i="2"/>
  <c r="BF313" i="2"/>
  <c r="BF323" i="2"/>
  <c r="BF326" i="2"/>
  <c r="BF338" i="2"/>
  <c r="BK334" i="2"/>
  <c r="J334" i="2" s="1"/>
  <c r="J113" i="2" s="1"/>
  <c r="BK337" i="2"/>
  <c r="J337" i="2" s="1"/>
  <c r="J115" i="2" s="1"/>
  <c r="BK339" i="2"/>
  <c r="J339" i="2"/>
  <c r="J116" i="2" s="1"/>
  <c r="BK341" i="2"/>
  <c r="J341" i="2"/>
  <c r="J117" i="2" s="1"/>
  <c r="F31" i="2"/>
  <c r="AZ95" i="1" s="1"/>
  <c r="AZ94" i="1" s="1"/>
  <c r="AV94" i="1" s="1"/>
  <c r="AK29" i="1" s="1"/>
  <c r="F34" i="2"/>
  <c r="BC95" i="1" s="1"/>
  <c r="BC94" i="1" s="1"/>
  <c r="W32" i="1" s="1"/>
  <c r="F35" i="2"/>
  <c r="BD95" i="1" s="1"/>
  <c r="BD94" i="1" s="1"/>
  <c r="W33" i="1" s="1"/>
  <c r="J31" i="2"/>
  <c r="AV95" i="1" s="1"/>
  <c r="F33" i="2"/>
  <c r="BB95" i="1" s="1"/>
  <c r="BB94" i="1" s="1"/>
  <c r="W31" i="1" s="1"/>
  <c r="R174" i="2" l="1"/>
  <c r="T136" i="2"/>
  <c r="P174" i="2"/>
  <c r="T174" i="2"/>
  <c r="R136" i="2"/>
  <c r="R135" i="2"/>
  <c r="P136" i="2"/>
  <c r="P135" i="2"/>
  <c r="AU95" i="1"/>
  <c r="AU94" i="1" s="1"/>
  <c r="BK136" i="2"/>
  <c r="J136" i="2" s="1"/>
  <c r="J95" i="2" s="1"/>
  <c r="BK174" i="2"/>
  <c r="J174" i="2" s="1"/>
  <c r="J101" i="2" s="1"/>
  <c r="BK336" i="2"/>
  <c r="J336" i="2" s="1"/>
  <c r="J114" i="2" s="1"/>
  <c r="AY94" i="1"/>
  <c r="W29" i="1"/>
  <c r="AX94" i="1"/>
  <c r="F32" i="2"/>
  <c r="BA95" i="1" s="1"/>
  <c r="BA94" i="1" s="1"/>
  <c r="W30" i="1" s="1"/>
  <c r="J32" i="2"/>
  <c r="AW95" i="1" s="1"/>
  <c r="AT95" i="1" s="1"/>
  <c r="T135" i="2" l="1"/>
  <c r="BK135" i="2"/>
  <c r="J135" i="2" s="1"/>
  <c r="J94" i="2" s="1"/>
  <c r="AW94" i="1"/>
  <c r="AK30" i="1" s="1"/>
  <c r="AT94" i="1" l="1"/>
  <c r="J28" i="2"/>
  <c r="AG95" i="1" s="1"/>
  <c r="AG94" i="1" s="1"/>
  <c r="AN94" i="1" l="1"/>
  <c r="AN95" i="1"/>
  <c r="J37" i="2"/>
  <c r="AK26" i="1"/>
  <c r="AK35" i="1" s="1"/>
</calcChain>
</file>

<file path=xl/sharedStrings.xml><?xml version="1.0" encoding="utf-8"?>
<sst xmlns="http://schemas.openxmlformats.org/spreadsheetml/2006/main" count="2874" uniqueCount="828">
  <si>
    <t>Export Komplet</t>
  </si>
  <si>
    <t/>
  </si>
  <si>
    <t>2.0</t>
  </si>
  <si>
    <t>False</t>
  </si>
  <si>
    <t>{e8716d79-3172-4252-bb37-cb6df5c26814}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</si>
  <si>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</si>
  <si>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</si>
  <si>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</si>
  <si>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</si>
  <si>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</si>
  <si>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</si>
  <si>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</si>
  <si>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</si>
  <si>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</si>
  <si>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</si>
  <si>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ležaté potrubí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</si>
  <si>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</si>
  <si>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</si>
  <si>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</si>
  <si>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</si>
  <si>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</si>
  <si>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</si>
  <si>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</si>
  <si>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</si>
  <si>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</si>
  <si>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</si>
  <si>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</si>
  <si>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</si>
  <si>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</si>
  <si>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</si>
  <si>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</si>
  <si>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</si>
  <si>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</si>
  <si>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</si>
  <si>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</si>
  <si>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</si>
  <si>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</si>
  <si>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</si>
  <si>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</si>
  <si>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</si>
  <si>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</si>
  <si>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</si>
  <si>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</si>
  <si>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</si>
  <si>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</si>
  <si>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</si>
  <si>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</si>
  <si>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</si>
  <si>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</si>
  <si>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</si>
  <si>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</si>
  <si>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</si>
  <si>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</si>
  <si>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</si>
  <si>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</si>
  <si>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</si>
  <si>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</si>
  <si>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</si>
  <si>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</si>
  <si>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</si>
  <si>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</si>
  <si>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</si>
  <si>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</si>
  <si>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</si>
  <si>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</si>
  <si>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</si>
  <si>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</si>
  <si>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</si>
  <si>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</si>
  <si>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</si>
  <si>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</si>
  <si>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</si>
  <si>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</si>
  <si>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</si>
  <si>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</si>
  <si>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</si>
  <si>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</si>
  <si>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</si>
  <si>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</si>
  <si>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</si>
  <si>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</si>
  <si>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</si>
  <si>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</si>
  <si>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</si>
  <si>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</si>
  <si>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</si>
  <si>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</si>
  <si>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</si>
  <si>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</si>
  <si>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</si>
  <si>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</si>
  <si>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</si>
  <si>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</si>
  <si>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</si>
  <si>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732 - Ústřední vytápění - strojovny</t>
  </si>
  <si>
    <t xml:space="preserve">    741 - Elektroinstalace - silnoproud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</si>
  <si>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</si>
  <si>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</si>
  <si>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</si>
  <si>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</si>
  <si>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</si>
  <si>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</si>
  <si>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</si>
  <si>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</si>
  <si>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</si>
  <si>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</si>
  <si>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</si>
  <si>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</si>
  <si>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</si>
  <si>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</si>
  <si>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</si>
  <si>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</si>
  <si>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</si>
  <si>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</si>
  <si>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</si>
  <si>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</si>
  <si>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</si>
  <si>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</si>
  <si>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</si>
  <si>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</si>
  <si>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</si>
  <si>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</si>
  <si>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</si>
  <si>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</si>
  <si>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310237241</t>
  </si>
  <si>
    <t>Zazdívka otvorů pl do 0,25 m2 ve zdivu nadzákladovém tl do 300 mm</t>
  </si>
  <si>
    <t>kus</t>
  </si>
  <si>
    <t>4</t>
  </si>
  <si>
    <t>2</t>
  </si>
  <si>
    <t>460164215</t>
  </si>
  <si>
    <t>VV</t>
  </si>
  <si>
    <t>"ZTI"5+"plyn"6+"stávající"30</t>
  </si>
  <si>
    <t>346272226</t>
  </si>
  <si>
    <t>Přizdívka z pórobetonových tvárnic tl 75 mm</t>
  </si>
  <si>
    <t>m2</t>
  </si>
  <si>
    <t>405052234</t>
  </si>
  <si>
    <t>"1PP"(0,3+0,5+0,3)*2,5+1*2,5</t>
  </si>
  <si>
    <t>6</t>
  </si>
  <si>
    <t>Úpravy povrchů, podlahy a osazování výplní</t>
  </si>
  <si>
    <t>612121112</t>
  </si>
  <si>
    <t>Zatření spár stěrkovou hmotou vnitřních stěn z pórobetonových tvárnic</t>
  </si>
  <si>
    <t>713529593</t>
  </si>
  <si>
    <t>612131100</t>
  </si>
  <si>
    <t>Vápenný postřik vnitřních stěn nanášený ručně</t>
  </si>
  <si>
    <t>1970233690</t>
  </si>
  <si>
    <t>"vrtaný otvor"50*0,5+"prostup stěnový"(11+30)*2</t>
  </si>
  <si>
    <t>5</t>
  </si>
  <si>
    <t>1979113325</t>
  </si>
  <si>
    <t>612131121</t>
  </si>
  <si>
    <t>Penetrační disperzní nátěr vnitřních stěn nanášený ručně</t>
  </si>
  <si>
    <t>548178165</t>
  </si>
  <si>
    <t>7</t>
  </si>
  <si>
    <t>1454594487</t>
  </si>
  <si>
    <t>8</t>
  </si>
  <si>
    <t>612135001</t>
  </si>
  <si>
    <t>Vyrovnání podkladu vnitřních stěn maltou vápenocementovou tl do 10 mm</t>
  </si>
  <si>
    <t>151798133</t>
  </si>
  <si>
    <t>9</t>
  </si>
  <si>
    <t>-590803724</t>
  </si>
  <si>
    <t>10</t>
  </si>
  <si>
    <t>612135101</t>
  </si>
  <si>
    <t>Hrubá výplň rýh ve stěnách maltou jakékoli šířky rýhy</t>
  </si>
  <si>
    <t>-58565024</t>
  </si>
  <si>
    <t>11</t>
  </si>
  <si>
    <t>612142001</t>
  </si>
  <si>
    <t>Potažení vnitřních stěn sklovláknitým pletivem vtlačeným do tenkovrstvé hmoty</t>
  </si>
  <si>
    <t>1598366600</t>
  </si>
  <si>
    <t>12</t>
  </si>
  <si>
    <t>612311141</t>
  </si>
  <si>
    <t>Vápenná omítka štuková dvouvrstvá vnitřních stěn nanášená ručně</t>
  </si>
  <si>
    <t>-962177394</t>
  </si>
  <si>
    <t>13</t>
  </si>
  <si>
    <t>-1104246234</t>
  </si>
  <si>
    <t>Ostatní konstrukce a práce, bourání</t>
  </si>
  <si>
    <t>14</t>
  </si>
  <si>
    <t>953941621</t>
  </si>
  <si>
    <t xml:space="preserve">Osazování nových konzol </t>
  </si>
  <si>
    <t>1069444462</t>
  </si>
  <si>
    <t>M</t>
  </si>
  <si>
    <t>423928870R01</t>
  </si>
  <si>
    <t xml:space="preserve">konzola cca nosník 40/20-1000+2x závěs + 3x sestava pro C M8x25 </t>
  </si>
  <si>
    <t>-805057741</t>
  </si>
  <si>
    <t>16</t>
  </si>
  <si>
    <t>953945121</t>
  </si>
  <si>
    <t>Kotvy mechanické M 10 dl 90 mm pro střední zatížení do betonu, ŽB nebo kamene s vyvrtáním otvoru</t>
  </si>
  <si>
    <t>-496125864</t>
  </si>
  <si>
    <t>85*2</t>
  </si>
  <si>
    <t>17</t>
  </si>
  <si>
    <t>971033431</t>
  </si>
  <si>
    <t>Vybourání otvorů ve zdivu pl do 0,25 m2 na MVC nebo MV tl do 150 mm</t>
  </si>
  <si>
    <t>-586852446</t>
  </si>
  <si>
    <t>18</t>
  </si>
  <si>
    <t>977151113</t>
  </si>
  <si>
    <t>Jádrové vrty diamantovými korunkami do D 50 mm do stavebních materiálů - plyn</t>
  </si>
  <si>
    <t>m</t>
  </si>
  <si>
    <t>-282230656</t>
  </si>
  <si>
    <t>11*0,5</t>
  </si>
  <si>
    <t>19</t>
  </si>
  <si>
    <t>977151116</t>
  </si>
  <si>
    <t>Jádrové vrty diamantovými korunkami do D 80 mm do stavebních materiálů</t>
  </si>
  <si>
    <t>1984451291</t>
  </si>
  <si>
    <t>50*0,5</t>
  </si>
  <si>
    <t>20</t>
  </si>
  <si>
    <t>977151214</t>
  </si>
  <si>
    <t>Jádrové vrty dovrchní diamantovými korunkami do D 60 mm do stavebních materiálů - plyn</t>
  </si>
  <si>
    <t>-141638530</t>
  </si>
  <si>
    <t>977151218</t>
  </si>
  <si>
    <t>Jádrové vrty dovrchní diamantovými korunkami do D 100 mm do stavebních materiálů</t>
  </si>
  <si>
    <t>-1882043146</t>
  </si>
  <si>
    <t>10*0,5</t>
  </si>
  <si>
    <t>997</t>
  </si>
  <si>
    <t>Přesun sutě</t>
  </si>
  <si>
    <t>22</t>
  </si>
  <si>
    <t>997002511</t>
  </si>
  <si>
    <t>Vodorovné přemístění suti a vybouraných hmot bez naložení ale se složením a urovnáním do 1 km</t>
  </si>
  <si>
    <t>t</t>
  </si>
  <si>
    <t>64841942</t>
  </si>
  <si>
    <t>23</t>
  </si>
  <si>
    <t>997002611</t>
  </si>
  <si>
    <t>Nakládání suti a vybouraných hmot</t>
  </si>
  <si>
    <t>2094234689</t>
  </si>
  <si>
    <t>998</t>
  </si>
  <si>
    <t>Přesun hmot</t>
  </si>
  <si>
    <t>24</t>
  </si>
  <si>
    <t>998018003</t>
  </si>
  <si>
    <t>Přesun hmot ruční pro budovy v do 24 m</t>
  </si>
  <si>
    <t>-918661575</t>
  </si>
  <si>
    <t>25</t>
  </si>
  <si>
    <t>998018011</t>
  </si>
  <si>
    <t>Příplatek k ručnímu přesunu hmot pro budovy zděné za zvětšený přesun ZKD 100 m</t>
  </si>
  <si>
    <t>-1488138977</t>
  </si>
  <si>
    <t>PSV</t>
  </si>
  <si>
    <t>Práce a dodávky PSV</t>
  </si>
  <si>
    <t>713</t>
  </si>
  <si>
    <t>Izolace tepelné</t>
  </si>
  <si>
    <t>26</t>
  </si>
  <si>
    <t>713411141</t>
  </si>
  <si>
    <t>Montáž izolace tepelné potrubí pásy nebo rohožemi s Al fólií staženými Al páskou 1x</t>
  </si>
  <si>
    <t>-1837571484</t>
  </si>
  <si>
    <t>27</t>
  </si>
  <si>
    <t>63151671</t>
  </si>
  <si>
    <t>rohož izolační lamelová s jednostrannou Al fólií 55 kg/m3 tl.40 mm</t>
  </si>
  <si>
    <t>32</t>
  </si>
  <si>
    <t>-711813427</t>
  </si>
  <si>
    <t>721</t>
  </si>
  <si>
    <t>Zdravotechnika - vnitřní kanalizace</t>
  </si>
  <si>
    <t>28</t>
  </si>
  <si>
    <t>721140906</t>
  </si>
  <si>
    <t>Potrubí litinové vsazení odbočky DN 125</t>
  </si>
  <si>
    <t>-153862775</t>
  </si>
  <si>
    <t>29</t>
  </si>
  <si>
    <t>721140916</t>
  </si>
  <si>
    <t>Potrubí litinové propojení potrubí DN 125</t>
  </si>
  <si>
    <t>661466975</t>
  </si>
  <si>
    <t>30</t>
  </si>
  <si>
    <t>721140926</t>
  </si>
  <si>
    <t>Potrubí litinové odpadní krácení trub DN 125</t>
  </si>
  <si>
    <t>-689913683</t>
  </si>
  <si>
    <t>31</t>
  </si>
  <si>
    <t>721263122.HLE</t>
  </si>
  <si>
    <t>Klapka zpětná HL 712.1 polypropylen PP s automatickým a nouzovým uzávěrem DN 125</t>
  </si>
  <si>
    <t>-1691045738</t>
  </si>
  <si>
    <t>721300922</t>
  </si>
  <si>
    <t>Pročištění svodů ležatých do DN 300</t>
  </si>
  <si>
    <t>667658949</t>
  </si>
  <si>
    <t>6*20</t>
  </si>
  <si>
    <t>722</t>
  </si>
  <si>
    <t>Zdravotechnika - vnitřní vodovod</t>
  </si>
  <si>
    <t>33</t>
  </si>
  <si>
    <t>722110924</t>
  </si>
  <si>
    <t>Potrubí litinové propojení přírubového potrubí do DN 80</t>
  </si>
  <si>
    <t>766253226</t>
  </si>
  <si>
    <t>34</t>
  </si>
  <si>
    <t>722130235</t>
  </si>
  <si>
    <t>Potrubí vodovodní ocelové závitové pozinkované svařované běžné DN 40</t>
  </si>
  <si>
    <t>485634103</t>
  </si>
  <si>
    <t>35</t>
  </si>
  <si>
    <t>722130804</t>
  </si>
  <si>
    <t>Demontáž potrubí ocelové pozinkované závitové do DN 65</t>
  </si>
  <si>
    <t>-589769518</t>
  </si>
  <si>
    <t>36</t>
  </si>
  <si>
    <t>722130916</t>
  </si>
  <si>
    <t>Potrubí pozinkované závitové přeřezání ocelové trubky do DN 50</t>
  </si>
  <si>
    <t>-990511487</t>
  </si>
  <si>
    <t>60/2</t>
  </si>
  <si>
    <t>37</t>
  </si>
  <si>
    <t>722131932</t>
  </si>
  <si>
    <t>Potrubí pozinkované závitové propojení potrubí DN 20</t>
  </si>
  <si>
    <t>1776199927</t>
  </si>
  <si>
    <t>38</t>
  </si>
  <si>
    <t>722131935</t>
  </si>
  <si>
    <t>Potrubí pozinkované závitové propojení potrubí DN 40</t>
  </si>
  <si>
    <t>-1174326640</t>
  </si>
  <si>
    <t>39</t>
  </si>
  <si>
    <t>722131936</t>
  </si>
  <si>
    <t>Potrubí pozinkované závitové propojení potrubí DN 50</t>
  </si>
  <si>
    <t>-779574477</t>
  </si>
  <si>
    <t>40</t>
  </si>
  <si>
    <t>722170801</t>
  </si>
  <si>
    <t>Demontáž rozvodů vody z plastů do D 25</t>
  </si>
  <si>
    <t>-1192550613</t>
  </si>
  <si>
    <t>18+70</t>
  </si>
  <si>
    <t>41</t>
  </si>
  <si>
    <t>722170807</t>
  </si>
  <si>
    <t>Demontáž rozvodů vody z plastů do D 110</t>
  </si>
  <si>
    <t>1289051860</t>
  </si>
  <si>
    <t>"SV"66+45+"TV"70+49+5</t>
  </si>
  <si>
    <t>42</t>
  </si>
  <si>
    <t>722171913</t>
  </si>
  <si>
    <t>Potrubí plastové odříznutí trubky D do 25 mm</t>
  </si>
  <si>
    <t>174299279</t>
  </si>
  <si>
    <t>88/2</t>
  </si>
  <si>
    <t>43</t>
  </si>
  <si>
    <t>722171917</t>
  </si>
  <si>
    <t>Potrubí plastové odříznutí trubky D do 63 mm</t>
  </si>
  <si>
    <t>902404927</t>
  </si>
  <si>
    <t>235/2</t>
  </si>
  <si>
    <t>44</t>
  </si>
  <si>
    <t>722171935</t>
  </si>
  <si>
    <t xml:space="preserve">Potrubí plastové výměna trub nebo tvarovek D do 40 mm provizorní propojení stoupacích potrubí </t>
  </si>
  <si>
    <t>1247170623</t>
  </si>
  <si>
    <t>6*3*2</t>
  </si>
  <si>
    <t>45</t>
  </si>
  <si>
    <t>28615138</t>
  </si>
  <si>
    <t>trubka vodovodní tlaková PPR řada PN 16 D 32mm dl 4m</t>
  </si>
  <si>
    <t>-1539880549</t>
  </si>
  <si>
    <t>6*3</t>
  </si>
  <si>
    <t>46</t>
  </si>
  <si>
    <t>722174022</t>
  </si>
  <si>
    <t>Potrubí vodovodní plastové PPRCT EVO svar polyfuze PN 20 D 20 x 3,4 mm</t>
  </si>
  <si>
    <t>-2062700122</t>
  </si>
  <si>
    <t>47</t>
  </si>
  <si>
    <t>722174022R01</t>
  </si>
  <si>
    <t>Potrubí vodovodní plastové PPR FIBER BASALT PLUS svar polyfuze PN 20 D 20mm</t>
  </si>
  <si>
    <t>-1889231743</t>
  </si>
  <si>
    <t>48</t>
  </si>
  <si>
    <t>722174025</t>
  </si>
  <si>
    <t>Potrubí vodovodní plastové PPRCT EVO svar polyfuze PN 20 D 40mm</t>
  </si>
  <si>
    <t>-451640872</t>
  </si>
  <si>
    <t>49</t>
  </si>
  <si>
    <t>722174025R01</t>
  </si>
  <si>
    <t>Potrubí vodovodní plastové PPR FIBER BASALT PLUS svar polyfuze PN 20 D 40mm</t>
  </si>
  <si>
    <t>300761955</t>
  </si>
  <si>
    <t>50</t>
  </si>
  <si>
    <t>722174026R01</t>
  </si>
  <si>
    <t>Potrubí vodovodní plastové PPR FIBER BASALT PLUS ssvar polyfuze PN 20 D 50 mm</t>
  </si>
  <si>
    <t>-550749747</t>
  </si>
  <si>
    <t>51</t>
  </si>
  <si>
    <t>722174027</t>
  </si>
  <si>
    <t>Potrubí vodovodní plastové PPR EVO svar polyfuze PN 20 D 63 mm</t>
  </si>
  <si>
    <t>-1835303089</t>
  </si>
  <si>
    <t>52</t>
  </si>
  <si>
    <t>722174027R01</t>
  </si>
  <si>
    <t>Potrubí vodovodní plastové PPR FIBER BASALT PLUS svar polyfuze PN 20 D 63 mm</t>
  </si>
  <si>
    <t>1701049818</t>
  </si>
  <si>
    <t>53</t>
  </si>
  <si>
    <t>722174072</t>
  </si>
  <si>
    <t>Potrubí vodovodní plastové kompenzační smyčka PPR svar polyfuze PN 20 D 20 x 3,4 mm</t>
  </si>
  <si>
    <t>-739265556</t>
  </si>
  <si>
    <t>54</t>
  </si>
  <si>
    <t>722174075</t>
  </si>
  <si>
    <t>Potrubí vodovodní plastové kompenzační smyčka PPR svar polyfuze PN 20 D 40 x 6,7 mm</t>
  </si>
  <si>
    <t>706680936</t>
  </si>
  <si>
    <t>55</t>
  </si>
  <si>
    <t>722181127</t>
  </si>
  <si>
    <t>Objímka vodovodního potrubí do DN 100 mm</t>
  </si>
  <si>
    <t>-1098504084</t>
  </si>
  <si>
    <t>"komzoly"84*3+"požár"15</t>
  </si>
  <si>
    <t>56</t>
  </si>
  <si>
    <t>722181211</t>
  </si>
  <si>
    <t>Ochrana vodovodního potrubí přilepenými termoizolačními trubicemi z PE tl do 6 mm DN do 22 mm</t>
  </si>
  <si>
    <t>-1658523814</t>
  </si>
  <si>
    <t>57</t>
  </si>
  <si>
    <t>722181232</t>
  </si>
  <si>
    <t>Ochrana vodovodního potrubí přilepenými termoizolačními trubicemi z PE tl do 13 mm DN do 45 mm</t>
  </si>
  <si>
    <t>-1075045316</t>
  </si>
  <si>
    <t>58</t>
  </si>
  <si>
    <t>722181233</t>
  </si>
  <si>
    <t>Ochrana vodovodního potrubí přilepenými termoizolačními trubicemi z PE tl do 13 mm DN do 63 mm</t>
  </si>
  <si>
    <t>194197875</t>
  </si>
  <si>
    <t>59</t>
  </si>
  <si>
    <t>722181251</t>
  </si>
  <si>
    <t>Ochrana vodovodního potrubí přilepenými termoizolačními trubicemi z PE tl do 25 mm DN do 22 mm</t>
  </si>
  <si>
    <t>809125738</t>
  </si>
  <si>
    <t>60</t>
  </si>
  <si>
    <t>722181252</t>
  </si>
  <si>
    <t>Ochrana vodovodního potrubí přilepenými termoizolačními trubicemi z PE tl do 25 mm DN do 45 mm</t>
  </si>
  <si>
    <t>-1071706018</t>
  </si>
  <si>
    <t>61</t>
  </si>
  <si>
    <t>722181253</t>
  </si>
  <si>
    <t>Ochrana vodovodního potrubí přilepenými termoizolačními trubicemi z PE tl do 25 mm DN do 63 mm</t>
  </si>
  <si>
    <t>425685997</t>
  </si>
  <si>
    <t>49+5</t>
  </si>
  <si>
    <t>62</t>
  </si>
  <si>
    <t>722181812</t>
  </si>
  <si>
    <t>Demontáž izolačních pásů z trub do D 50</t>
  </si>
  <si>
    <t>-545416319</t>
  </si>
  <si>
    <t>63</t>
  </si>
  <si>
    <t>722182011</t>
  </si>
  <si>
    <t>Podpůrný žlab pro potrubí D 20</t>
  </si>
  <si>
    <t>-1908857057</t>
  </si>
  <si>
    <t>64</t>
  </si>
  <si>
    <t>722182014</t>
  </si>
  <si>
    <t>Podpůrný žlab pro potrubí D 40</t>
  </si>
  <si>
    <t>926232818</t>
  </si>
  <si>
    <t>65</t>
  </si>
  <si>
    <t>722182015</t>
  </si>
  <si>
    <t>Podpůrný žlab pro potrubí D 50</t>
  </si>
  <si>
    <t>-407983947</t>
  </si>
  <si>
    <t>66</t>
  </si>
  <si>
    <t>722182016</t>
  </si>
  <si>
    <t>Podpůrný žlab pro potrubí D 63</t>
  </si>
  <si>
    <t>-1744065809</t>
  </si>
  <si>
    <t>67</t>
  </si>
  <si>
    <t>722190401</t>
  </si>
  <si>
    <t>Vyvedení a upevnění výpustku do DN 25</t>
  </si>
  <si>
    <t>1336615843</t>
  </si>
  <si>
    <t>68</t>
  </si>
  <si>
    <t>722190901</t>
  </si>
  <si>
    <t>Uzavření nebo otevření vodovodního potrubí při opravách</t>
  </si>
  <si>
    <t>977664832</t>
  </si>
  <si>
    <t>2*2+6*3*2+2*2</t>
  </si>
  <si>
    <t>69</t>
  </si>
  <si>
    <t>722219102</t>
  </si>
  <si>
    <t>Montáž armatur vodovodních přírubových DN 50 ostatní typ</t>
  </si>
  <si>
    <t>930603438</t>
  </si>
  <si>
    <t>70</t>
  </si>
  <si>
    <t>42245300R01</t>
  </si>
  <si>
    <t>ventil redukční přírubový s manometrem DN 50 D15P</t>
  </si>
  <si>
    <t>-1886375909</t>
  </si>
  <si>
    <t>71</t>
  </si>
  <si>
    <t>722220231</t>
  </si>
  <si>
    <t>Přechodka dGK PPR PN 20 D 20 x G 1/2 s kovovým vnitřním závitem</t>
  </si>
  <si>
    <t>1338210712</t>
  </si>
  <si>
    <t>72</t>
  </si>
  <si>
    <t>722220233</t>
  </si>
  <si>
    <t>Přechodka dGK PPR PN 20 D 32 x G 1 s kovovým vnitřním závitem</t>
  </si>
  <si>
    <t>812376667</t>
  </si>
  <si>
    <t>73</t>
  </si>
  <si>
    <t>722220234</t>
  </si>
  <si>
    <t>Přechodka dGK PPR PN 20 D 40 x G 5/4 s kovovým vnitřním závitem</t>
  </si>
  <si>
    <t>1822800546</t>
  </si>
  <si>
    <t>74</t>
  </si>
  <si>
    <t>722220235</t>
  </si>
  <si>
    <t>Přechodka dGK PPR PN 20 D 50 x G 6/4 s kovovým vnitřním závitem</t>
  </si>
  <si>
    <t>1852377531</t>
  </si>
  <si>
    <t>75</t>
  </si>
  <si>
    <t>722220236</t>
  </si>
  <si>
    <t>Přechodka dGK PPR PN 20 D 63 x G 2 s kovovým vnitřním závitem</t>
  </si>
  <si>
    <t>1411270687</t>
  </si>
  <si>
    <t>76</t>
  </si>
  <si>
    <t>722220861</t>
  </si>
  <si>
    <t>Demontáž armatur závitových se dvěma závity G do 3/4</t>
  </si>
  <si>
    <t>1114097</t>
  </si>
  <si>
    <t>77</t>
  </si>
  <si>
    <t>722220863</t>
  </si>
  <si>
    <t>Demontáž armatur závitových se dvěma závity G 6/4</t>
  </si>
  <si>
    <t>-497959359</t>
  </si>
  <si>
    <t>78</t>
  </si>
  <si>
    <t>722220864</t>
  </si>
  <si>
    <t>Demontáž armatur závitových se dvěma závity G 2</t>
  </si>
  <si>
    <t>828103707</t>
  </si>
  <si>
    <t>79</t>
  </si>
  <si>
    <t>722224115</t>
  </si>
  <si>
    <t>Kohout plnicí nebo vypouštěcí G 1/2 PN 10 s jedním závitem</t>
  </si>
  <si>
    <t>1733598467</t>
  </si>
  <si>
    <t>80</t>
  </si>
  <si>
    <t>722231075</t>
  </si>
  <si>
    <t>Ventil zpětný mosazný G 5/4 PN 10 do 110°C se dvěma závity</t>
  </si>
  <si>
    <t>686682143</t>
  </si>
  <si>
    <t>81</t>
  </si>
  <si>
    <t>722231076</t>
  </si>
  <si>
    <t>Ventil zpětný mosazný G 6/4 PN 10 do 110°C se dvěma závity</t>
  </si>
  <si>
    <t>412638738</t>
  </si>
  <si>
    <t>82</t>
  </si>
  <si>
    <t>722232122</t>
  </si>
  <si>
    <t>Kohout kulový přímý G 1/2 PN 42 do 185°C plnoprůtokový vnitřní závit</t>
  </si>
  <si>
    <t>244622020</t>
  </si>
  <si>
    <t>83</t>
  </si>
  <si>
    <t>722232124</t>
  </si>
  <si>
    <t>Kohout kulový přímý G 1 PN 42 do 185°C plnoprůtokový vnitřní závit</t>
  </si>
  <si>
    <t>-789499874</t>
  </si>
  <si>
    <t>84</t>
  </si>
  <si>
    <t>722232125</t>
  </si>
  <si>
    <t>Kohout kulový přímý G 5/4 PN 42 do 185°C plnoprůtokový vnitřní závit</t>
  </si>
  <si>
    <t>-603427196</t>
  </si>
  <si>
    <t>85</t>
  </si>
  <si>
    <t>722232126</t>
  </si>
  <si>
    <t>Kohout kulový přímý G 6/4 PN 42 do 185°C plnoprůtokový vnitřní závit</t>
  </si>
  <si>
    <t>-1841284777</t>
  </si>
  <si>
    <t>86</t>
  </si>
  <si>
    <t>722232127</t>
  </si>
  <si>
    <t>Kohout kulový přímý G 2 PN 42 do 185°C plnoprůtokový vnitřní závit</t>
  </si>
  <si>
    <t>218608825</t>
  </si>
  <si>
    <t>87</t>
  </si>
  <si>
    <t>722239103</t>
  </si>
  <si>
    <t>Montáž armatur vodovodních se dvěma závity G 1</t>
  </si>
  <si>
    <t>2106611268</t>
  </si>
  <si>
    <t>88</t>
  </si>
  <si>
    <t>722250133R01</t>
  </si>
  <si>
    <t xml:space="preserve">Napojení hydrantový systém </t>
  </si>
  <si>
    <t>911779584</t>
  </si>
  <si>
    <t>89</t>
  </si>
  <si>
    <t>722260811</t>
  </si>
  <si>
    <t>Demontáž vodoměrů závitových G 1/2</t>
  </si>
  <si>
    <t>1643423137</t>
  </si>
  <si>
    <t>90</t>
  </si>
  <si>
    <t>722260813</t>
  </si>
  <si>
    <t>Demontáž vodoměrů závitových G 1</t>
  </si>
  <si>
    <t>-70392681</t>
  </si>
  <si>
    <t>91</t>
  </si>
  <si>
    <t>722261923</t>
  </si>
  <si>
    <t>Výměna závitových vodoměrů G 1</t>
  </si>
  <si>
    <t>631849122</t>
  </si>
  <si>
    <t>92</t>
  </si>
  <si>
    <t>722262225</t>
  </si>
  <si>
    <t>vodoměr bytový s dálkovou komunikací (včetně radiového modulu), DN 15 Q3 = min. 1,5 m3/h</t>
  </si>
  <si>
    <t>201376998</t>
  </si>
  <si>
    <t>93</t>
  </si>
  <si>
    <t>722290226</t>
  </si>
  <si>
    <t>Zkouška těsnosti vodovodního potrubí závitového do DN 50</t>
  </si>
  <si>
    <t>756811431</t>
  </si>
  <si>
    <t>94</t>
  </si>
  <si>
    <t>722290234</t>
  </si>
  <si>
    <t>Proplach a dezinfekce vodovodního potrubí do DN 80</t>
  </si>
  <si>
    <t>-1610439644</t>
  </si>
  <si>
    <t>95</t>
  </si>
  <si>
    <t>998722103</t>
  </si>
  <si>
    <t>Přesun hmot tonážní pro vnitřní vodovod v objektech v do 24 m</t>
  </si>
  <si>
    <t>543849443</t>
  </si>
  <si>
    <t>96</t>
  </si>
  <si>
    <t>998722181</t>
  </si>
  <si>
    <t>Příplatek k přesunu hmot tonážní 722 prováděný bez použití mechanizace</t>
  </si>
  <si>
    <t>1327834491</t>
  </si>
  <si>
    <t>723</t>
  </si>
  <si>
    <t>Zdravotechnika - vnitřní plynovod</t>
  </si>
  <si>
    <t>97</t>
  </si>
  <si>
    <t>723120809</t>
  </si>
  <si>
    <t>Demontáž potrubí ocelové závitové svařované do DN 80</t>
  </si>
  <si>
    <t>-800470281</t>
  </si>
  <si>
    <t>98</t>
  </si>
  <si>
    <t>723150312</t>
  </si>
  <si>
    <t>Potrubí ocelové hladké černé bezešvé spojované svařováním tvářené za tepla D 57x3,2 mm</t>
  </si>
  <si>
    <t>-353140132</t>
  </si>
  <si>
    <t>99</t>
  </si>
  <si>
    <t>723150343</t>
  </si>
  <si>
    <t>Redukce zhotovená kováním přes 1 DN DN 50/40</t>
  </si>
  <si>
    <t>-2056435630</t>
  </si>
  <si>
    <t>100</t>
  </si>
  <si>
    <t>723150368</t>
  </si>
  <si>
    <t>Chránička D 76x3,2 mm</t>
  </si>
  <si>
    <t>1666357265</t>
  </si>
  <si>
    <t>12*0,8</t>
  </si>
  <si>
    <t>101</t>
  </si>
  <si>
    <t>723181024</t>
  </si>
  <si>
    <t>Potrubí měděné tvrdé spojované lisováním DN 25 ZTI</t>
  </si>
  <si>
    <t>96870557</t>
  </si>
  <si>
    <t>102</t>
  </si>
  <si>
    <t>723181025</t>
  </si>
  <si>
    <t>Potrubí měděné tvrdé spojované lisováním DN 32 ZTI</t>
  </si>
  <si>
    <t>-814074789</t>
  </si>
  <si>
    <t>103</t>
  </si>
  <si>
    <t>723181026</t>
  </si>
  <si>
    <t>Potrubí měděné tvrdé spojované lisováním DN 40 ZTI</t>
  </si>
  <si>
    <t>-935334738</t>
  </si>
  <si>
    <t>104</t>
  </si>
  <si>
    <t>723190204</t>
  </si>
  <si>
    <t>Přípojka plynovodní ocelová závitová černá bezešvá spojovaná na závit běžná DN 25</t>
  </si>
  <si>
    <t>231733807</t>
  </si>
  <si>
    <t>105</t>
  </si>
  <si>
    <t>723190253</t>
  </si>
  <si>
    <t>Výpustky plynovodní vedení a upevnění DN 25</t>
  </si>
  <si>
    <t>479132456</t>
  </si>
  <si>
    <t>106</t>
  </si>
  <si>
    <t>723190901</t>
  </si>
  <si>
    <t>Uzavření,otevření plynovodního potrubí při opravě</t>
  </si>
  <si>
    <t>-1103425688</t>
  </si>
  <si>
    <t>107</t>
  </si>
  <si>
    <t>723190907</t>
  </si>
  <si>
    <t>Odvzdušnění nebo napuštění plynovodního potrubí</t>
  </si>
  <si>
    <t>1437762363</t>
  </si>
  <si>
    <t>104*2</t>
  </si>
  <si>
    <t>108</t>
  </si>
  <si>
    <t>723190909</t>
  </si>
  <si>
    <t>Zkouška těsnosti potrubí plynovodního</t>
  </si>
  <si>
    <t>1033223693</t>
  </si>
  <si>
    <t>109</t>
  </si>
  <si>
    <t>723190917</t>
  </si>
  <si>
    <t>Napojení na potrubí plynovodní DN 50</t>
  </si>
  <si>
    <t>-1150215918</t>
  </si>
  <si>
    <t>110</t>
  </si>
  <si>
    <t>723231164</t>
  </si>
  <si>
    <t>Kohout kulový přímý G 1 PN 42 do 185°C plnoprůtokový vnitřní závit těžká řada</t>
  </si>
  <si>
    <t>830411859</t>
  </si>
  <si>
    <t>111</t>
  </si>
  <si>
    <t>723231165</t>
  </si>
  <si>
    <t>Kohout kulový přímý G 1 1/4 PN 42 do 185°C plnoprůtokový vnitřní závit těžká řada</t>
  </si>
  <si>
    <t>1241623471</t>
  </si>
  <si>
    <t>112</t>
  </si>
  <si>
    <t>998723103</t>
  </si>
  <si>
    <t>Přesun hmot tonážní pro vnitřní plynovod v objektech v do 24 m</t>
  </si>
  <si>
    <t>259305987</t>
  </si>
  <si>
    <t>113</t>
  </si>
  <si>
    <t>998723181</t>
  </si>
  <si>
    <t>Příplatek k přesunu hmot tonážní 723 prováděný bez použití mechanizace</t>
  </si>
  <si>
    <t>-1688836340</t>
  </si>
  <si>
    <t>725</t>
  </si>
  <si>
    <t>Zdravotechnika - zařizovací předměty</t>
  </si>
  <si>
    <t>114</t>
  </si>
  <si>
    <t>725110811</t>
  </si>
  <si>
    <t>Demontáž klozetů splachovací s nádrží</t>
  </si>
  <si>
    <t>1121580213</t>
  </si>
  <si>
    <t>115</t>
  </si>
  <si>
    <t>725119122</t>
  </si>
  <si>
    <t>Montáž klozetových mís kombi</t>
  </si>
  <si>
    <t>237788438</t>
  </si>
  <si>
    <t>116</t>
  </si>
  <si>
    <t>64234001</t>
  </si>
  <si>
    <t>mísa keramická ke kombiklozetu bílá hluboké splachování odpad vodorovný 360x670x400mm</t>
  </si>
  <si>
    <t>-1576435007</t>
  </si>
  <si>
    <t>117</t>
  </si>
  <si>
    <t>55167381</t>
  </si>
  <si>
    <t>sedátko klozetové bílé s poklopem</t>
  </si>
  <si>
    <t>2023633906</t>
  </si>
  <si>
    <t>118</t>
  </si>
  <si>
    <t>725210821</t>
  </si>
  <si>
    <t>Demontáž umyvadel bez výtokových armatur</t>
  </si>
  <si>
    <t>-1287432595</t>
  </si>
  <si>
    <t>119</t>
  </si>
  <si>
    <t>725219102</t>
  </si>
  <si>
    <t>Montáž umyvadla připevněného na šrouby do zdiva</t>
  </si>
  <si>
    <t>539001790</t>
  </si>
  <si>
    <t>120</t>
  </si>
  <si>
    <t>64211032</t>
  </si>
  <si>
    <t>umyvadlo keramické závěsné bílé 600x450mm</t>
  </si>
  <si>
    <t>-693452110</t>
  </si>
  <si>
    <t>121</t>
  </si>
  <si>
    <t>725813111</t>
  </si>
  <si>
    <t>Ventil rohový bez připojovací trubičky nebo flexi hadičky G 1/2</t>
  </si>
  <si>
    <t>1417594181</t>
  </si>
  <si>
    <t>122</t>
  </si>
  <si>
    <t>55190001</t>
  </si>
  <si>
    <t>flexi hadice ohebná sanitární D 9x13mm FF 3/8" 500mm</t>
  </si>
  <si>
    <t>-1601379395</t>
  </si>
  <si>
    <t>123</t>
  </si>
  <si>
    <t>725820801</t>
  </si>
  <si>
    <t>Demontáž baterie nástěnné do G 3 / 4</t>
  </si>
  <si>
    <t>714047756</t>
  </si>
  <si>
    <t>124</t>
  </si>
  <si>
    <t>725829121</t>
  </si>
  <si>
    <t>Montáž baterie umyvadlové nástěnné pákové a klasické ostatní typ</t>
  </si>
  <si>
    <t>674088903</t>
  </si>
  <si>
    <t>125</t>
  </si>
  <si>
    <t>55144048</t>
  </si>
  <si>
    <t>baterie umyvadlová páková</t>
  </si>
  <si>
    <t>1134213282</t>
  </si>
  <si>
    <t>126</t>
  </si>
  <si>
    <t>725861102</t>
  </si>
  <si>
    <t>Zápachová uzávěrka pro umyvadla DN 40</t>
  </si>
  <si>
    <t>56083032</t>
  </si>
  <si>
    <t>127</t>
  </si>
  <si>
    <t>725980123</t>
  </si>
  <si>
    <t>Dvířka 30/30</t>
  </si>
  <si>
    <t>1146120746</t>
  </si>
  <si>
    <t>128</t>
  </si>
  <si>
    <t>55347200</t>
  </si>
  <si>
    <t>dvířka vanová nerezová 300x300mm</t>
  </si>
  <si>
    <t>1106907943</t>
  </si>
  <si>
    <t>732</t>
  </si>
  <si>
    <t>Ústřední vytápění - strojovny</t>
  </si>
  <si>
    <t>129</t>
  </si>
  <si>
    <t>732199100</t>
  </si>
  <si>
    <t>Montáž orientačních štítků</t>
  </si>
  <si>
    <t>soubor</t>
  </si>
  <si>
    <t>1090370752</t>
  </si>
  <si>
    <t>"voda"6*3+"plyn"4*2</t>
  </si>
  <si>
    <t>130</t>
  </si>
  <si>
    <t>35442110R01</t>
  </si>
  <si>
    <t xml:space="preserve">štítek plastový s popisem </t>
  </si>
  <si>
    <t>1744406851</t>
  </si>
  <si>
    <t>741</t>
  </si>
  <si>
    <t>Elektroinstalace - silnoproud</t>
  </si>
  <si>
    <t>131</t>
  </si>
  <si>
    <t>741110511</t>
  </si>
  <si>
    <t>Montáž lišta a kanálek vkládací šířky do 60 mm s víčkem</t>
  </si>
  <si>
    <t>1767508348</t>
  </si>
  <si>
    <t>132</t>
  </si>
  <si>
    <t>34571804</t>
  </si>
  <si>
    <t>lišta elektroinstalační nosná pro vnitřní vedení bez otvorů, 20x10 mm</t>
  </si>
  <si>
    <t>-211361891</t>
  </si>
  <si>
    <t>133</t>
  </si>
  <si>
    <t>741120401</t>
  </si>
  <si>
    <t>Montáž vodič Cu izolovaný drátovací plný žíla 0,35-6 mm2 v rozváděči (CY)</t>
  </si>
  <si>
    <t>1572336529</t>
  </si>
  <si>
    <t>134</t>
  </si>
  <si>
    <t>PKB.711021</t>
  </si>
  <si>
    <t>dráty  Cu 6-16 (CY 8,00 -16 mm) ZŽ</t>
  </si>
  <si>
    <t>1695013392</t>
  </si>
  <si>
    <t>763</t>
  </si>
  <si>
    <t>Konstrukce suché výstavby</t>
  </si>
  <si>
    <t>135</t>
  </si>
  <si>
    <t>763131452</t>
  </si>
  <si>
    <t>SDK podhled deska 1xH2 12,5 TI 100 mm dvouvrstvá spodní kce profil CD+UD</t>
  </si>
  <si>
    <t>-370481167</t>
  </si>
  <si>
    <t>"1.NP chodba 1PP"4</t>
  </si>
  <si>
    <t>136</t>
  </si>
  <si>
    <t>763131711</t>
  </si>
  <si>
    <t>SDK podhled dilatace</t>
  </si>
  <si>
    <t>424452112</t>
  </si>
  <si>
    <t>137</t>
  </si>
  <si>
    <t>763131712</t>
  </si>
  <si>
    <t>SDK podhled napojení na jiný druh podhledu</t>
  </si>
  <si>
    <t>-2128662665</t>
  </si>
  <si>
    <t>138</t>
  </si>
  <si>
    <t>763131713</t>
  </si>
  <si>
    <t>SDK napojení na obvodové konstrukce profilem</t>
  </si>
  <si>
    <t>1047103852</t>
  </si>
  <si>
    <t>139</t>
  </si>
  <si>
    <t>763131714</t>
  </si>
  <si>
    <t>SDK základní penetrační nátěr</t>
  </si>
  <si>
    <t>890642295</t>
  </si>
  <si>
    <t>140</t>
  </si>
  <si>
    <t>763131911</t>
  </si>
  <si>
    <t>Zhotovení otvoru vel. do 0,1 m2 v SDK podhledu a podkroví s vyztužením profily</t>
  </si>
  <si>
    <t>1956487779</t>
  </si>
  <si>
    <t>141</t>
  </si>
  <si>
    <t>763172312</t>
  </si>
  <si>
    <t>Montáž revizních dvířek SDK kcí vel. 300x300 mm</t>
  </si>
  <si>
    <t>-740804353</t>
  </si>
  <si>
    <t>142</t>
  </si>
  <si>
    <t>59030711</t>
  </si>
  <si>
    <t>dvířka revizní s automatickým zámkem 300x300mm</t>
  </si>
  <si>
    <t>-1633122236</t>
  </si>
  <si>
    <t>767</t>
  </si>
  <si>
    <t>Konstrukce zámečnické</t>
  </si>
  <si>
    <t>143</t>
  </si>
  <si>
    <t>767991911</t>
  </si>
  <si>
    <t xml:space="preserve">Opravy zámečnických konstrukcí ostatní - samostatné svařování - stávající konzoly </t>
  </si>
  <si>
    <t>502568938</t>
  </si>
  <si>
    <t>144</t>
  </si>
  <si>
    <t>767991912</t>
  </si>
  <si>
    <t xml:space="preserve">Opravy zámečnických konstrukcí ostatní - samostatné řezání plamenem - stávající konzoly </t>
  </si>
  <si>
    <t>-2003991387</t>
  </si>
  <si>
    <t>783</t>
  </si>
  <si>
    <t>Dokončovací práce - nátěry</t>
  </si>
  <si>
    <t>145</t>
  </si>
  <si>
    <t>783301313</t>
  </si>
  <si>
    <t>Odmaštění zámečnických konstrukcí ředidlovým odmašťovačem</t>
  </si>
  <si>
    <t>-14418508</t>
  </si>
  <si>
    <t>146</t>
  </si>
  <si>
    <t>783301401</t>
  </si>
  <si>
    <t>Ometení zámečnických konstrukcí</t>
  </si>
  <si>
    <t>1155141380</t>
  </si>
  <si>
    <t>147</t>
  </si>
  <si>
    <t>783614561</t>
  </si>
  <si>
    <t>Základní jednonásobný syntetický nátěr potrubí DN do 100 mm</t>
  </si>
  <si>
    <t>632313150</t>
  </si>
  <si>
    <t>"plyn"104+"vodovod požár"57</t>
  </si>
  <si>
    <t>148</t>
  </si>
  <si>
    <t>783615571</t>
  </si>
  <si>
    <t>Mezinátěr jednonásobný syntetický nátěr potrubí DN do 150 mm</t>
  </si>
  <si>
    <t>2108016190</t>
  </si>
  <si>
    <t>149</t>
  </si>
  <si>
    <t>783617621</t>
  </si>
  <si>
    <t>Krycí jednonásobný syntetický nátěr potrubí DN do 100 mm</t>
  </si>
  <si>
    <t>2034545226</t>
  </si>
  <si>
    <t>784</t>
  </si>
  <si>
    <t>Dokončovací práce - malby a tapety</t>
  </si>
  <si>
    <t>150</t>
  </si>
  <si>
    <t>784111001</t>
  </si>
  <si>
    <t>Oprášení (ometení ) podkladu v místnostech výšky do 3,80 m</t>
  </si>
  <si>
    <t>1104203248</t>
  </si>
  <si>
    <t>151</t>
  </si>
  <si>
    <t>784111011</t>
  </si>
  <si>
    <t>Obroušení podkladu omítnutého v místnostech výšky do 3,80 m</t>
  </si>
  <si>
    <t>1885532257</t>
  </si>
  <si>
    <t>152</t>
  </si>
  <si>
    <t>784111031</t>
  </si>
  <si>
    <t>Omytí podkladu v místnostech výšky do 3,80 m</t>
  </si>
  <si>
    <t>1426917283</t>
  </si>
  <si>
    <t>153</t>
  </si>
  <si>
    <t>784121001</t>
  </si>
  <si>
    <t>Oškrabání malby v mísnostech výšky do 3,80 m</t>
  </si>
  <si>
    <t>-1622783512</t>
  </si>
  <si>
    <t>154</t>
  </si>
  <si>
    <t>784121011</t>
  </si>
  <si>
    <t>Rozmývání podkladu po oškrabání malby v místnostech výšky do 3,80 m</t>
  </si>
  <si>
    <t>-1568338110</t>
  </si>
  <si>
    <t>155</t>
  </si>
  <si>
    <t>784161231</t>
  </si>
  <si>
    <t>Lokální vyrovnání podkladu sádrovou stěrkou plochy do 1,0 m2 v místnostech výšky do 3,80 m</t>
  </si>
  <si>
    <t>-1756542786</t>
  </si>
  <si>
    <t>156</t>
  </si>
  <si>
    <t>784211121</t>
  </si>
  <si>
    <t>Dvojnásobné bílé malby ze směsí za mokra středně otěruvzdorných v místnostech výšky do 3,80 m</t>
  </si>
  <si>
    <t>-1300030816</t>
  </si>
  <si>
    <t>"nové konstrukce"5,25+"prostupy bourané"11*2+"prostupy vrtané"50*2+"stávající prostupy"30</t>
  </si>
  <si>
    <t>HZS</t>
  </si>
  <si>
    <t>Hodinové zúčtovací sazby</t>
  </si>
  <si>
    <t>157</t>
  </si>
  <si>
    <t>HZS2132</t>
  </si>
  <si>
    <t>Hodinová zúčtovací sazba zámečník odborný</t>
  </si>
  <si>
    <t>hod</t>
  </si>
  <si>
    <t>512</t>
  </si>
  <si>
    <t>1139902884</t>
  </si>
  <si>
    <t>VRN</t>
  </si>
  <si>
    <t>Vedlejší rozpočtové náklady</t>
  </si>
  <si>
    <t>VRN3</t>
  </si>
  <si>
    <t>Zařízení staveniště</t>
  </si>
  <si>
    <t>158</t>
  </si>
  <si>
    <t>033203000</t>
  </si>
  <si>
    <t>Energie pro zařízení staveniště</t>
  </si>
  <si>
    <t>1024</t>
  </si>
  <si>
    <t>-1311394569</t>
  </si>
  <si>
    <t>VRN4</t>
  </si>
  <si>
    <t>Inženýrská činnost</t>
  </si>
  <si>
    <t>159</t>
  </si>
  <si>
    <t>044003000</t>
  </si>
  <si>
    <t xml:space="preserve">Revize </t>
  </si>
  <si>
    <t>-1841594783</t>
  </si>
  <si>
    <t>VRN9</t>
  </si>
  <si>
    <t>Ostatní náklady</t>
  </si>
  <si>
    <t>160</t>
  </si>
  <si>
    <t>092103001</t>
  </si>
  <si>
    <t>Náklady na zkušební provoz - přepojování</t>
  </si>
  <si>
    <t>-944771320</t>
  </si>
  <si>
    <t>FA:JANPE s.r.o.</t>
  </si>
  <si>
    <t>CZ27103676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</si>
</sst>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2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33" fillId="0" borderId="0" xfId="0" applyFont="1" applyFill="1" applyAlignment="1">
      <alignment vertical="center"/>
    </xf>
    <xf numFmtId="14" fontId="2" fillId="0" borderId="0" xfId="0" applyNumberFormat="1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64" workbookViewId="0">
      <selection activeCell="BE85" sqref="BE8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71" t="s">
        <v>5</v>
      </c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56" t="s">
        <v>13</v>
      </c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R5" s="17"/>
      <c r="BS5" s="14" t="s">
        <v>6</v>
      </c>
    </row>
    <row r="6" spans="1:74" ht="36.950000000000003" customHeight="1">
      <c r="B6" s="17"/>
      <c r="D6" s="22" t="s">
        <v>14</v>
      </c>
      <c r="K6" s="158" t="s">
        <v>15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192">
        <v>45299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ht="18.600000000000001" customHeight="1">
      <c r="B11" s="17"/>
      <c r="E11" s="21" t="s">
        <v>19</v>
      </c>
      <c r="AK11" s="23" t="s">
        <v>23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24</v>
      </c>
      <c r="N13" t="s">
        <v>826</v>
      </c>
      <c r="AK13" s="23" t="s">
        <v>22</v>
      </c>
      <c r="AN13" s="21">
        <v>27103676</v>
      </c>
      <c r="AR13" s="17"/>
      <c r="BS13" s="14" t="s">
        <v>6</v>
      </c>
    </row>
    <row r="14" spans="1:74" ht="12.75">
      <c r="B14" s="17"/>
      <c r="E14" s="21" t="s">
        <v>19</v>
      </c>
      <c r="AK14" s="23" t="s">
        <v>23</v>
      </c>
      <c r="AN14" s="21" t="s">
        <v>827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2:71" ht="18.600000000000001" customHeight="1">
      <c r="B17" s="17"/>
      <c r="E17" s="21" t="s">
        <v>19</v>
      </c>
      <c r="AK17" s="23" t="s">
        <v>23</v>
      </c>
      <c r="AN17" s="21" t="s">
        <v>1</v>
      </c>
      <c r="AR17" s="17"/>
      <c r="BS17" s="14" t="s">
        <v>26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2:71" ht="18.600000000000001" customHeight="1">
      <c r="B20" s="17"/>
      <c r="E20" s="21" t="s">
        <v>19</v>
      </c>
      <c r="AK20" s="23" t="s">
        <v>23</v>
      </c>
      <c r="AN20" s="21" t="s">
        <v>1</v>
      </c>
      <c r="AR20" s="17"/>
      <c r="BS20" s="14" t="s">
        <v>26</v>
      </c>
    </row>
    <row r="21" spans="2:71" ht="6.95" customHeight="1">
      <c r="B21" s="17"/>
      <c r="AR21" s="17"/>
    </row>
    <row r="22" spans="2:71" ht="12" customHeight="1">
      <c r="B22" s="17"/>
      <c r="D22" s="23" t="s">
        <v>28</v>
      </c>
      <c r="AR22" s="17"/>
    </row>
    <row r="23" spans="2:71" ht="14.45" customHeight="1">
      <c r="B23" s="17"/>
      <c r="E23" s="159" t="s">
        <v>1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29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0">
        <f>ROUND(AG94,2)</f>
        <v>1389268.35</v>
      </c>
      <c r="AL26" s="161"/>
      <c r="AM26" s="161"/>
      <c r="AN26" s="161"/>
      <c r="AO26" s="161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62" t="s">
        <v>30</v>
      </c>
      <c r="M28" s="162"/>
      <c r="N28" s="162"/>
      <c r="O28" s="162"/>
      <c r="P28" s="162"/>
      <c r="W28" s="162" t="s">
        <v>31</v>
      </c>
      <c r="X28" s="162"/>
      <c r="Y28" s="162"/>
      <c r="Z28" s="162"/>
      <c r="AA28" s="162"/>
      <c r="AB28" s="162"/>
      <c r="AC28" s="162"/>
      <c r="AD28" s="162"/>
      <c r="AE28" s="162"/>
      <c r="AK28" s="162" t="s">
        <v>32</v>
      </c>
      <c r="AL28" s="162"/>
      <c r="AM28" s="162"/>
      <c r="AN28" s="162"/>
      <c r="AO28" s="162"/>
      <c r="AR28" s="26"/>
    </row>
    <row r="29" spans="2:71" s="2" customFormat="1" ht="14.45" customHeight="1">
      <c r="B29" s="30"/>
      <c r="D29" s="23" t="s">
        <v>33</v>
      </c>
      <c r="F29" s="23" t="s">
        <v>34</v>
      </c>
      <c r="L29" s="165">
        <v>0.21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30"/>
    </row>
    <row r="30" spans="2:71" s="2" customFormat="1" ht="14.45" customHeight="1">
      <c r="B30" s="30"/>
      <c r="F30" s="23" t="s">
        <v>35</v>
      </c>
      <c r="L30" s="165">
        <v>0.12</v>
      </c>
      <c r="M30" s="164"/>
      <c r="N30" s="164"/>
      <c r="O30" s="164"/>
      <c r="P30" s="164"/>
      <c r="W30" s="163">
        <f>ROUND(BA94, 2)</f>
        <v>1389268.35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166712.20000000001</v>
      </c>
      <c r="AL30" s="164"/>
      <c r="AM30" s="164"/>
      <c r="AN30" s="164"/>
      <c r="AO30" s="164"/>
      <c r="AR30" s="30"/>
    </row>
    <row r="31" spans="2:71" s="2" customFormat="1" ht="14.45" hidden="1" customHeight="1">
      <c r="B31" s="30"/>
      <c r="F31" s="23" t="s">
        <v>36</v>
      </c>
      <c r="L31" s="165">
        <v>0.21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30"/>
    </row>
    <row r="32" spans="2:71" s="2" customFormat="1" ht="14.45" hidden="1" customHeight="1">
      <c r="B32" s="30"/>
      <c r="F32" s="23" t="s">
        <v>37</v>
      </c>
      <c r="L32" s="165">
        <v>0.15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30"/>
    </row>
    <row r="33" spans="2:44" s="2" customFormat="1" ht="14.45" hidden="1" customHeight="1">
      <c r="B33" s="30"/>
      <c r="F33" s="23" t="s">
        <v>38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39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40</v>
      </c>
      <c r="U35" s="33"/>
      <c r="V35" s="33"/>
      <c r="W35" s="33"/>
      <c r="X35" s="186" t="s">
        <v>41</v>
      </c>
      <c r="Y35" s="187"/>
      <c r="Z35" s="187"/>
      <c r="AA35" s="187"/>
      <c r="AB35" s="187"/>
      <c r="AC35" s="33"/>
      <c r="AD35" s="33"/>
      <c r="AE35" s="33"/>
      <c r="AF35" s="33"/>
      <c r="AG35" s="33"/>
      <c r="AH35" s="33"/>
      <c r="AI35" s="33"/>
      <c r="AJ35" s="33"/>
      <c r="AK35" s="188">
        <f>SUM(AK26:AK33)</f>
        <v>1555980.55</v>
      </c>
      <c r="AL35" s="187"/>
      <c r="AM35" s="187"/>
      <c r="AN35" s="187"/>
      <c r="AO35" s="189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42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43</v>
      </c>
      <c r="AI49" s="36"/>
      <c r="AJ49" s="36"/>
      <c r="AK49" s="36"/>
      <c r="AL49" s="36"/>
      <c r="AM49" s="36"/>
      <c r="AN49" s="36"/>
      <c r="AO49" s="36"/>
      <c r="AR49" s="26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6"/>
      <c r="D60" s="37" t="s">
        <v>44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45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44</v>
      </c>
      <c r="AI60" s="28"/>
      <c r="AJ60" s="28"/>
      <c r="AK60" s="28"/>
      <c r="AL60" s="28"/>
      <c r="AM60" s="37" t="s">
        <v>45</v>
      </c>
      <c r="AN60" s="28"/>
      <c r="AO60" s="28"/>
      <c r="AR60" s="26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6"/>
      <c r="D64" s="35" t="s">
        <v>46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47</v>
      </c>
      <c r="AI64" s="36"/>
      <c r="AJ64" s="36"/>
      <c r="AK64" s="36"/>
      <c r="AL64" s="36"/>
      <c r="AM64" s="36"/>
      <c r="AN64" s="36"/>
      <c r="AO64" s="36"/>
      <c r="AR64" s="26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6"/>
      <c r="D75" s="37" t="s">
        <v>44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45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44</v>
      </c>
      <c r="AI75" s="28"/>
      <c r="AJ75" s="28"/>
      <c r="AK75" s="28"/>
      <c r="AL75" s="28"/>
      <c r="AM75" s="37" t="s">
        <v>45</v>
      </c>
      <c r="AN75" s="28"/>
      <c r="AO75" s="28"/>
      <c r="AR75" s="26"/>
    </row>
    <row r="76" spans="2:44" s="1" customFormat="1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0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0" s="1" customFormat="1" ht="24.95" customHeight="1">
      <c r="B82" s="26"/>
      <c r="C82" s="18" t="s">
        <v>48</v>
      </c>
      <c r="AR82" s="26"/>
    </row>
    <row r="83" spans="1:90" s="1" customFormat="1" ht="6.95" customHeight="1">
      <c r="B83" s="26"/>
      <c r="AR83" s="26"/>
    </row>
    <row r="84" spans="1:90" s="3" customFormat="1" ht="12" customHeight="1">
      <c r="B84" s="42"/>
      <c r="C84" s="23" t="s">
        <v>12</v>
      </c>
      <c r="L84" s="3" t="str">
        <f>K5</f>
        <v>z076102023</v>
      </c>
      <c r="AR84" s="42"/>
    </row>
    <row r="85" spans="1:90" s="4" customFormat="1" ht="36.950000000000003" customHeight="1">
      <c r="B85" s="43"/>
      <c r="C85" s="44" t="s">
        <v>14</v>
      </c>
      <c r="L85" s="177" t="str">
        <f>K6</f>
        <v>Ondříčkova 385/35-391/37 - ZTI - ležaté potrubí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R85" s="43"/>
    </row>
    <row r="86" spans="1:90" s="1" customFormat="1" ht="6.95" customHeight="1">
      <c r="B86" s="26"/>
      <c r="AR86" s="26"/>
    </row>
    <row r="87" spans="1:90" s="1" customFormat="1" ht="12" customHeight="1">
      <c r="B87" s="26"/>
      <c r="C87" s="23" t="s">
        <v>18</v>
      </c>
      <c r="L87" s="45" t="str">
        <f>IF(K8="","",K8)</f>
        <v xml:space="preserve"> </v>
      </c>
      <c r="AI87" s="23" t="s">
        <v>20</v>
      </c>
      <c r="AM87" s="179">
        <f>IF(AN8= "","",AN8)</f>
        <v>45299</v>
      </c>
      <c r="AN87" s="179"/>
      <c r="AR87" s="26"/>
    </row>
    <row r="88" spans="1:90" s="1" customFormat="1" ht="6.95" customHeight="1">
      <c r="B88" s="26"/>
      <c r="AR88" s="26"/>
    </row>
    <row r="89" spans="1:90" s="1" customFormat="1" ht="14.85" customHeight="1">
      <c r="B89" s="26"/>
      <c r="C89" s="23" t="s">
        <v>21</v>
      </c>
      <c r="L89" s="3" t="str">
        <f>IF(E11= "","",E11)</f>
        <v xml:space="preserve"> </v>
      </c>
      <c r="AI89" s="23" t="s">
        <v>25</v>
      </c>
      <c r="AM89" s="180" t="str">
        <f>IF(E17="","",E17)</f>
        <v xml:space="preserve"> </v>
      </c>
      <c r="AN89" s="181"/>
      <c r="AO89" s="181"/>
      <c r="AP89" s="181"/>
      <c r="AR89" s="26"/>
      <c r="AS89" s="182" t="s">
        <v>49</v>
      </c>
      <c r="AT89" s="183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0" s="1" customFormat="1" ht="14.85" customHeight="1">
      <c r="B90" s="26"/>
      <c r="C90" s="23" t="s">
        <v>24</v>
      </c>
      <c r="L90" s="3" t="str">
        <f>IF(E14="","",E14)</f>
        <v xml:space="preserve"> </v>
      </c>
      <c r="AI90" s="23" t="s">
        <v>27</v>
      </c>
      <c r="AM90" s="180" t="str">
        <f>IF(E20="","",E20)</f>
        <v xml:space="preserve"> </v>
      </c>
      <c r="AN90" s="181"/>
      <c r="AO90" s="181"/>
      <c r="AP90" s="181"/>
      <c r="AR90" s="26"/>
      <c r="AS90" s="184"/>
      <c r="AT90" s="185"/>
      <c r="BD90" s="50"/>
    </row>
    <row r="91" spans="1:90" s="1" customFormat="1" ht="10.7" customHeight="1">
      <c r="B91" s="26"/>
      <c r="AR91" s="26"/>
      <c r="AS91" s="184"/>
      <c r="AT91" s="185"/>
      <c r="BD91" s="50"/>
    </row>
    <row r="92" spans="1:90" s="1" customFormat="1" ht="29.25" customHeight="1">
      <c r="B92" s="26"/>
      <c r="C92" s="172" t="s">
        <v>50</v>
      </c>
      <c r="D92" s="173"/>
      <c r="E92" s="173"/>
      <c r="F92" s="173"/>
      <c r="G92" s="173"/>
      <c r="H92" s="51"/>
      <c r="I92" s="174" t="s">
        <v>51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5" t="s">
        <v>52</v>
      </c>
      <c r="AH92" s="173"/>
      <c r="AI92" s="173"/>
      <c r="AJ92" s="173"/>
      <c r="AK92" s="173"/>
      <c r="AL92" s="173"/>
      <c r="AM92" s="173"/>
      <c r="AN92" s="174" t="s">
        <v>53</v>
      </c>
      <c r="AO92" s="173"/>
      <c r="AP92" s="176"/>
      <c r="AQ92" s="52" t="s">
        <v>54</v>
      </c>
      <c r="AR92" s="26"/>
      <c r="AS92" s="53" t="s">
        <v>55</v>
      </c>
      <c r="AT92" s="54" t="s">
        <v>56</v>
      </c>
      <c r="AU92" s="54" t="s">
        <v>57</v>
      </c>
      <c r="AV92" s="54" t="s">
        <v>58</v>
      </c>
      <c r="AW92" s="54" t="s">
        <v>59</v>
      </c>
      <c r="AX92" s="54" t="s">
        <v>60</v>
      </c>
      <c r="AY92" s="54" t="s">
        <v>61</v>
      </c>
      <c r="AZ92" s="54" t="s">
        <v>62</v>
      </c>
      <c r="BA92" s="54" t="s">
        <v>63</v>
      </c>
      <c r="BB92" s="54" t="s">
        <v>64</v>
      </c>
      <c r="BC92" s="54" t="s">
        <v>65</v>
      </c>
      <c r="BD92" s="55" t="s">
        <v>66</v>
      </c>
    </row>
    <row r="93" spans="1:90" s="1" customFormat="1" ht="10.7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0" s="5" customFormat="1" ht="32.450000000000003" customHeight="1">
      <c r="B94" s="57"/>
      <c r="C94" s="58" t="s">
        <v>67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69">
        <f>ROUND(AG95,2)</f>
        <v>1389268.35</v>
      </c>
      <c r="AH94" s="169"/>
      <c r="AI94" s="169"/>
      <c r="AJ94" s="169"/>
      <c r="AK94" s="169"/>
      <c r="AL94" s="169"/>
      <c r="AM94" s="169"/>
      <c r="AN94" s="170">
        <f>SUM(AG94,AT94)</f>
        <v>1555980.55</v>
      </c>
      <c r="AO94" s="170"/>
      <c r="AP94" s="170"/>
      <c r="AQ94" s="61" t="s">
        <v>1</v>
      </c>
      <c r="AR94" s="57"/>
      <c r="AS94" s="62">
        <f>ROUND(AS95,2)</f>
        <v>0</v>
      </c>
      <c r="AT94" s="63">
        <f>ROUND(SUM(AV94:AW94),2)</f>
        <v>166712.20000000001</v>
      </c>
      <c r="AU94" s="64">
        <f>ROUND(AU95,5)</f>
        <v>1192.80348</v>
      </c>
      <c r="AV94" s="63">
        <f>ROUND(AZ94*L29,2)</f>
        <v>0</v>
      </c>
      <c r="AW94" s="63">
        <f>ROUND(BA94*L30,2)</f>
        <v>166712.20000000001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1389268.35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68</v>
      </c>
      <c r="BT94" s="66" t="s">
        <v>69</v>
      </c>
      <c r="BV94" s="66" t="s">
        <v>70</v>
      </c>
      <c r="BW94" s="66" t="s">
        <v>4</v>
      </c>
      <c r="BX94" s="66" t="s">
        <v>71</v>
      </c>
      <c r="CL94" s="66" t="s">
        <v>1</v>
      </c>
    </row>
    <row r="95" spans="1:90" s="6" customFormat="1" ht="26.1" customHeight="1">
      <c r="A95" s="67" t="s">
        <v>72</v>
      </c>
      <c r="B95" s="68"/>
      <c r="C95" s="69"/>
      <c r="D95" s="168" t="s">
        <v>13</v>
      </c>
      <c r="E95" s="168"/>
      <c r="F95" s="168"/>
      <c r="G95" s="168"/>
      <c r="H95" s="168"/>
      <c r="I95" s="70"/>
      <c r="J95" s="168" t="s">
        <v>15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'z076102023 - Ondříčkova 3...'!J28</f>
        <v>1389268.35</v>
      </c>
      <c r="AH95" s="167"/>
      <c r="AI95" s="167"/>
      <c r="AJ95" s="167"/>
      <c r="AK95" s="167"/>
      <c r="AL95" s="167"/>
      <c r="AM95" s="167"/>
      <c r="AN95" s="166">
        <f>SUM(AG95,AT95)</f>
        <v>1555980.55</v>
      </c>
      <c r="AO95" s="167"/>
      <c r="AP95" s="167"/>
      <c r="AQ95" s="71" t="s">
        <v>73</v>
      </c>
      <c r="AR95" s="68"/>
      <c r="AS95" s="72">
        <v>0</v>
      </c>
      <c r="AT95" s="73">
        <f>ROUND(SUM(AV95:AW95),2)</f>
        <v>166712.20000000001</v>
      </c>
      <c r="AU95" s="74">
        <f>'z076102023 - Ondříčkova 3...'!P135</f>
        <v>1192.8034750000002</v>
      </c>
      <c r="AV95" s="73">
        <f>'z076102023 - Ondříčkova 3...'!J31</f>
        <v>0</v>
      </c>
      <c r="AW95" s="73">
        <f>'z076102023 - Ondříčkova 3...'!J32</f>
        <v>166712.20000000001</v>
      </c>
      <c r="AX95" s="73">
        <f>'z076102023 - Ondříčkova 3...'!J33</f>
        <v>0</v>
      </c>
      <c r="AY95" s="73">
        <f>'z076102023 - Ondříčkova 3...'!J34</f>
        <v>0</v>
      </c>
      <c r="AZ95" s="73">
        <f>'z076102023 - Ondříčkova 3...'!F31</f>
        <v>0</v>
      </c>
      <c r="BA95" s="73">
        <f>'z076102023 - Ondříčkova 3...'!F32</f>
        <v>1389268.35</v>
      </c>
      <c r="BB95" s="73">
        <f>'z076102023 - Ondříčkova 3...'!F33</f>
        <v>0</v>
      </c>
      <c r="BC95" s="73">
        <f>'z076102023 - Ondříčkova 3...'!F34</f>
        <v>0</v>
      </c>
      <c r="BD95" s="75">
        <f>'z076102023 - Ondříčkova 3...'!F35</f>
        <v>0</v>
      </c>
      <c r="BT95" s="76" t="s">
        <v>74</v>
      </c>
      <c r="BU95" s="76" t="s">
        <v>75</v>
      </c>
      <c r="BV95" s="76" t="s">
        <v>70</v>
      </c>
      <c r="BW95" s="76" t="s">
        <v>4</v>
      </c>
      <c r="BX95" s="76" t="s">
        <v>71</v>
      </c>
      <c r="CL95" s="76" t="s">
        <v>1</v>
      </c>
    </row>
    <row r="96" spans="1:90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43"/>
  <sheetViews>
    <sheetView showGridLines="0" tabSelected="1" topLeftCell="A13" workbookViewId="0">
      <selection activeCell="X37" sqref="X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71" t="s">
        <v>5</v>
      </c>
      <c r="M2" s="157"/>
      <c r="N2" s="157"/>
      <c r="O2" s="157"/>
      <c r="P2" s="157"/>
      <c r="Q2" s="157"/>
      <c r="R2" s="157"/>
      <c r="S2" s="157"/>
      <c r="T2" s="157"/>
      <c r="U2" s="157"/>
      <c r="V2" s="157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2:46" ht="24.95" customHeight="1">
      <c r="B4" s="17"/>
      <c r="D4" s="18" t="s">
        <v>76</v>
      </c>
      <c r="L4" s="17"/>
      <c r="M4" s="77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6"/>
      <c r="D6" s="23" t="s">
        <v>14</v>
      </c>
      <c r="L6" s="26"/>
    </row>
    <row r="7" spans="2:46" s="1" customFormat="1" ht="14.45" customHeight="1">
      <c r="B7" s="26"/>
      <c r="E7" s="177" t="s">
        <v>15</v>
      </c>
      <c r="F7" s="190"/>
      <c r="G7" s="190"/>
      <c r="H7" s="190"/>
      <c r="L7" s="26"/>
    </row>
    <row r="8" spans="2:46" s="1" customFormat="1">
      <c r="B8" s="26"/>
      <c r="L8" s="26"/>
    </row>
    <row r="9" spans="2:46" s="1" customFormat="1" ht="12" customHeight="1">
      <c r="B9" s="26"/>
      <c r="D9" s="23" t="s">
        <v>16</v>
      </c>
      <c r="F9" s="21" t="s">
        <v>1</v>
      </c>
      <c r="I9" s="23" t="s">
        <v>17</v>
      </c>
      <c r="J9" s="21" t="s">
        <v>1</v>
      </c>
      <c r="L9" s="26"/>
    </row>
    <row r="10" spans="2:46" s="1" customFormat="1" ht="12" customHeight="1">
      <c r="B10" s="26"/>
      <c r="D10" s="23" t="s">
        <v>18</v>
      </c>
      <c r="F10" s="21" t="s">
        <v>19</v>
      </c>
      <c r="I10" s="23" t="s">
        <v>20</v>
      </c>
      <c r="J10" s="46">
        <v>45299</v>
      </c>
      <c r="L10" s="26"/>
    </row>
    <row r="11" spans="2:46" s="1" customFormat="1" ht="10.7" customHeight="1">
      <c r="B11" s="26"/>
      <c r="L11" s="26"/>
    </row>
    <row r="12" spans="2:46" s="1" customFormat="1" ht="12" customHeight="1">
      <c r="B12" s="26"/>
      <c r="D12" s="23" t="s">
        <v>21</v>
      </c>
      <c r="I12" s="23" t="s">
        <v>22</v>
      </c>
      <c r="J12" s="21" t="str">
        <f>IF('Rekapitulace stavby'!AN10="","",'Rekapitulace stavby'!AN10)</f>
        <v/>
      </c>
      <c r="L12" s="26"/>
    </row>
    <row r="13" spans="2:46" s="1" customFormat="1" ht="18" customHeight="1">
      <c r="B13" s="26"/>
      <c r="E13" s="21" t="str">
        <f>IF('Rekapitulace stavby'!E11="","",'Rekapitulace stavby'!E11)</f>
        <v xml:space="preserve"> </v>
      </c>
      <c r="I13" s="23" t="s">
        <v>23</v>
      </c>
      <c r="J13" s="21" t="str">
        <f>IF('Rekapitulace stavby'!AN11="","",'Rekapitulace stavby'!AN11)</f>
        <v/>
      </c>
      <c r="L13" s="26"/>
    </row>
    <row r="14" spans="2:46" s="1" customFormat="1" ht="6.95" customHeight="1">
      <c r="B14" s="26"/>
      <c r="L14" s="26"/>
    </row>
    <row r="15" spans="2:46" s="1" customFormat="1" ht="12" customHeight="1">
      <c r="B15" s="26"/>
      <c r="D15" s="23" t="s">
        <v>24</v>
      </c>
      <c r="F15" s="1" t="s">
        <v>826</v>
      </c>
      <c r="I15" s="23" t="s">
        <v>22</v>
      </c>
      <c r="J15" s="21">
        <v>27103676</v>
      </c>
      <c r="L15" s="26"/>
    </row>
    <row r="16" spans="2:46" s="1" customFormat="1" ht="18" customHeight="1">
      <c r="B16" s="26"/>
      <c r="E16" s="156" t="str">
        <f>'Rekapitulace stavby'!E14</f>
        <v xml:space="preserve"> </v>
      </c>
      <c r="F16" s="156"/>
      <c r="G16" s="156"/>
      <c r="H16" s="156"/>
      <c r="I16" s="23" t="s">
        <v>23</v>
      </c>
      <c r="J16" s="21" t="s">
        <v>827</v>
      </c>
      <c r="L16" s="26"/>
    </row>
    <row r="17" spans="2:12" s="1" customFormat="1" ht="6.95" customHeight="1">
      <c r="B17" s="26"/>
      <c r="L17" s="26"/>
    </row>
    <row r="18" spans="2:12" s="1" customFormat="1" ht="12" customHeight="1">
      <c r="B18" s="26"/>
      <c r="D18" s="23" t="s">
        <v>25</v>
      </c>
      <c r="I18" s="23" t="s">
        <v>22</v>
      </c>
      <c r="J18" s="21" t="str">
        <f>IF('Rekapitulace stavby'!AN16="","",'Rekapitulace stavby'!AN16)</f>
        <v/>
      </c>
      <c r="L18" s="26"/>
    </row>
    <row r="19" spans="2:12" s="1" customFormat="1" ht="18" customHeight="1">
      <c r="B19" s="26"/>
      <c r="E19" s="21" t="str">
        <f>IF('Rekapitulace stavby'!E17="","",'Rekapitulace stavby'!E17)</f>
        <v xml:space="preserve"> </v>
      </c>
      <c r="I19" s="23" t="s">
        <v>23</v>
      </c>
      <c r="J19" s="21" t="str">
        <f>IF('Rekapitulace stavby'!AN17="","",'Rekapitulace stavby'!AN17)</f>
        <v/>
      </c>
      <c r="L19" s="26"/>
    </row>
    <row r="20" spans="2:12" s="1" customFormat="1" ht="6.95" customHeight="1">
      <c r="B20" s="26"/>
      <c r="L20" s="26"/>
    </row>
    <row r="21" spans="2:12" s="1" customFormat="1" ht="12" customHeight="1">
      <c r="B21" s="26"/>
      <c r="D21" s="23" t="s">
        <v>27</v>
      </c>
      <c r="I21" s="23" t="s">
        <v>22</v>
      </c>
      <c r="J21" s="21" t="str">
        <f>IF('Rekapitulace stavby'!AN19="","",'Rekapitulace stavby'!AN19)</f>
        <v/>
      </c>
      <c r="L21" s="26"/>
    </row>
    <row r="22" spans="2:12" s="1" customFormat="1" ht="18" customHeight="1">
      <c r="B22" s="26"/>
      <c r="E22" s="21" t="str">
        <f>IF('Rekapitulace stavby'!E20="","",'Rekapitulace stavby'!E20)</f>
        <v xml:space="preserve"> </v>
      </c>
      <c r="I22" s="23" t="s">
        <v>23</v>
      </c>
      <c r="J22" s="21" t="str">
        <f>IF('Rekapitulace stavby'!AN20="","",'Rekapitulace stavby'!AN20)</f>
        <v/>
      </c>
      <c r="L22" s="26"/>
    </row>
    <row r="23" spans="2:12" s="1" customFormat="1" ht="6.95" customHeight="1">
      <c r="B23" s="26"/>
      <c r="L23" s="26"/>
    </row>
    <row r="24" spans="2:12" s="1" customFormat="1" ht="12" customHeight="1">
      <c r="B24" s="26"/>
      <c r="D24" s="23" t="s">
        <v>28</v>
      </c>
      <c r="L24" s="26"/>
    </row>
    <row r="25" spans="2:12" s="7" customFormat="1" ht="14.45" customHeight="1">
      <c r="B25" s="78"/>
      <c r="E25" s="159" t="s">
        <v>1</v>
      </c>
      <c r="F25" s="159"/>
      <c r="G25" s="159"/>
      <c r="H25" s="159"/>
      <c r="L25" s="78"/>
    </row>
    <row r="26" spans="2:12" s="1" customFormat="1" ht="6.95" customHeight="1">
      <c r="B26" s="26"/>
      <c r="L26" s="26"/>
    </row>
    <row r="27" spans="2:12" s="1" customFormat="1" ht="6.95" customHeight="1">
      <c r="B27" s="26"/>
      <c r="D27" s="47"/>
      <c r="E27" s="47"/>
      <c r="F27" s="47"/>
      <c r="G27" s="47"/>
      <c r="H27" s="47"/>
      <c r="I27" s="47"/>
      <c r="J27" s="47"/>
      <c r="K27" s="47"/>
      <c r="L27" s="26"/>
    </row>
    <row r="28" spans="2:12" s="1" customFormat="1" ht="25.35" customHeight="1">
      <c r="B28" s="26"/>
      <c r="D28" s="79" t="s">
        <v>29</v>
      </c>
      <c r="J28" s="60">
        <f>ROUND(J135, 2)</f>
        <v>1389268.35</v>
      </c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14.45" customHeight="1">
      <c r="B30" s="26"/>
      <c r="F30" s="29" t="s">
        <v>31</v>
      </c>
      <c r="I30" s="29" t="s">
        <v>30</v>
      </c>
      <c r="J30" s="29" t="s">
        <v>32</v>
      </c>
      <c r="L30" s="26"/>
    </row>
    <row r="31" spans="2:12" s="1" customFormat="1" ht="14.45" customHeight="1">
      <c r="B31" s="26"/>
      <c r="D31" s="49" t="s">
        <v>33</v>
      </c>
      <c r="E31" s="23" t="s">
        <v>34</v>
      </c>
      <c r="F31" s="80">
        <f>ROUND((SUM(BE135:BE342)),  2)</f>
        <v>0</v>
      </c>
      <c r="I31" s="81">
        <v>0.21</v>
      </c>
      <c r="J31" s="80">
        <f>ROUND(((SUM(BE135:BE342))*I31),  2)</f>
        <v>0</v>
      </c>
      <c r="L31" s="26"/>
    </row>
    <row r="32" spans="2:12" s="1" customFormat="1" ht="14.45" customHeight="1">
      <c r="B32" s="26"/>
      <c r="E32" s="23" t="s">
        <v>35</v>
      </c>
      <c r="F32" s="80">
        <f>ROUND((SUM(BF135:BF342)),  2)</f>
        <v>1389268.35</v>
      </c>
      <c r="I32" s="81">
        <v>0.12</v>
      </c>
      <c r="J32" s="80">
        <f>ROUND(((SUM(BF135:BF342))*I32),  2)</f>
        <v>166712.20000000001</v>
      </c>
      <c r="L32" s="26"/>
    </row>
    <row r="33" spans="2:12" s="1" customFormat="1" ht="14.45" hidden="1" customHeight="1">
      <c r="B33" s="26"/>
      <c r="E33" s="23" t="s">
        <v>36</v>
      </c>
      <c r="F33" s="80">
        <f>ROUND((SUM(BG135:BG342)),  2)</f>
        <v>0</v>
      </c>
      <c r="I33" s="81">
        <v>0.21</v>
      </c>
      <c r="J33" s="80">
        <f>0</f>
        <v>0</v>
      </c>
      <c r="L33" s="26"/>
    </row>
    <row r="34" spans="2:12" s="1" customFormat="1" ht="14.45" hidden="1" customHeight="1">
      <c r="B34" s="26"/>
      <c r="E34" s="23" t="s">
        <v>37</v>
      </c>
      <c r="F34" s="80">
        <f>ROUND((SUM(BH135:BH342)),  2)</f>
        <v>0</v>
      </c>
      <c r="I34" s="81">
        <v>0.15</v>
      </c>
      <c r="J34" s="80">
        <f>0</f>
        <v>0</v>
      </c>
      <c r="L34" s="26"/>
    </row>
    <row r="35" spans="2:12" s="1" customFormat="1" ht="14.45" hidden="1" customHeight="1">
      <c r="B35" s="26"/>
      <c r="E35" s="23" t="s">
        <v>38</v>
      </c>
      <c r="F35" s="80">
        <f>ROUND((SUM(BI135:BI342)),  2)</f>
        <v>0</v>
      </c>
      <c r="I35" s="81">
        <v>0</v>
      </c>
      <c r="J35" s="80">
        <f>0</f>
        <v>0</v>
      </c>
      <c r="L35" s="26"/>
    </row>
    <row r="36" spans="2:12" s="1" customFormat="1" ht="6.95" customHeight="1">
      <c r="B36" s="26"/>
      <c r="L36" s="26"/>
    </row>
    <row r="37" spans="2:12" s="1" customFormat="1" ht="25.35" customHeight="1">
      <c r="B37" s="26"/>
      <c r="C37" s="82"/>
      <c r="D37" s="83" t="s">
        <v>39</v>
      </c>
      <c r="E37" s="51"/>
      <c r="F37" s="51"/>
      <c r="G37" s="84" t="s">
        <v>40</v>
      </c>
      <c r="H37" s="85" t="s">
        <v>41</v>
      </c>
      <c r="I37" s="51"/>
      <c r="J37" s="86">
        <f>SUM(J28:J35)</f>
        <v>1555980.55</v>
      </c>
      <c r="K37" s="87"/>
      <c r="L37" s="26"/>
    </row>
    <row r="38" spans="2:12" s="1" customFormat="1" ht="14.45" customHeight="1">
      <c r="B38" s="26"/>
      <c r="L38" s="26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42</v>
      </c>
      <c r="E50" s="36"/>
      <c r="F50" s="36"/>
      <c r="G50" s="35" t="s">
        <v>43</v>
      </c>
      <c r="H50" s="36"/>
      <c r="I50" s="36"/>
      <c r="J50" s="36"/>
      <c r="K50" s="36"/>
      <c r="L50" s="26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6"/>
      <c r="D61" s="37" t="s">
        <v>44</v>
      </c>
      <c r="E61" s="28"/>
      <c r="F61" s="88" t="s">
        <v>45</v>
      </c>
      <c r="G61" s="37" t="s">
        <v>44</v>
      </c>
      <c r="H61" s="28"/>
      <c r="I61" s="28"/>
      <c r="J61" s="89" t="s">
        <v>45</v>
      </c>
      <c r="K61" s="28"/>
      <c r="L61" s="26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6"/>
      <c r="D65" s="35" t="s">
        <v>46</v>
      </c>
      <c r="E65" s="36"/>
      <c r="F65" s="36"/>
      <c r="G65" s="35" t="s">
        <v>47</v>
      </c>
      <c r="H65" s="36"/>
      <c r="I65" s="36"/>
      <c r="J65" s="36"/>
      <c r="K65" s="36"/>
      <c r="L65" s="26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6"/>
      <c r="D76" s="37" t="s">
        <v>44</v>
      </c>
      <c r="E76" s="28"/>
      <c r="F76" s="88" t="s">
        <v>45</v>
      </c>
      <c r="G76" s="37" t="s">
        <v>44</v>
      </c>
      <c r="H76" s="28"/>
      <c r="I76" s="28"/>
      <c r="J76" s="89" t="s">
        <v>45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77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4.45" customHeight="1">
      <c r="B85" s="26"/>
      <c r="E85" s="177" t="str">
        <f>E7</f>
        <v>Ondříčkova 385/35-391/37 - ZTI - ležaté potrubí</v>
      </c>
      <c r="F85" s="190"/>
      <c r="G85" s="190"/>
      <c r="H85" s="190"/>
      <c r="L85" s="26"/>
    </row>
    <row r="86" spans="2:47" s="1" customFormat="1" ht="6.95" customHeight="1">
      <c r="B86" s="26"/>
      <c r="L86" s="26"/>
    </row>
    <row r="87" spans="2:47" s="1" customFormat="1" ht="12" customHeight="1">
      <c r="B87" s="26"/>
      <c r="C87" s="23" t="s">
        <v>18</v>
      </c>
      <c r="F87" s="21" t="str">
        <f>F10</f>
        <v xml:space="preserve"> </v>
      </c>
      <c r="I87" s="23" t="s">
        <v>20</v>
      </c>
      <c r="J87" s="46">
        <f>IF(J10="","",J10)</f>
        <v>45299</v>
      </c>
      <c r="L87" s="26"/>
    </row>
    <row r="88" spans="2:47" s="1" customFormat="1" ht="6.95" customHeight="1">
      <c r="B88" s="26"/>
      <c r="L88" s="26"/>
    </row>
    <row r="89" spans="2:47" s="1" customFormat="1" ht="14.85" customHeight="1">
      <c r="B89" s="26"/>
      <c r="C89" s="23" t="s">
        <v>21</v>
      </c>
      <c r="F89" s="21" t="str">
        <f>E13</f>
        <v xml:space="preserve"> </v>
      </c>
      <c r="I89" s="23" t="s">
        <v>25</v>
      </c>
      <c r="J89" s="24" t="str">
        <f>E19</f>
        <v xml:space="preserve"> </v>
      </c>
      <c r="L89" s="26"/>
    </row>
    <row r="90" spans="2:47" s="1" customFormat="1" ht="14.85" customHeight="1">
      <c r="B90" s="26"/>
      <c r="C90" s="23" t="s">
        <v>24</v>
      </c>
      <c r="F90" s="21" t="str">
        <f>IF(E16="","",E16)</f>
        <v xml:space="preserve"> </v>
      </c>
      <c r="I90" s="23" t="s">
        <v>27</v>
      </c>
      <c r="J90" s="24" t="str">
        <f>E22</f>
        <v xml:space="preserve"> </v>
      </c>
      <c r="L90" s="26"/>
    </row>
    <row r="91" spans="2:47" s="1" customFormat="1" ht="10.35" customHeight="1">
      <c r="B91" s="26"/>
      <c r="L91" s="26"/>
    </row>
    <row r="92" spans="2:47" s="1" customFormat="1" ht="29.25" customHeight="1">
      <c r="B92" s="26"/>
      <c r="C92" s="90" t="s">
        <v>78</v>
      </c>
      <c r="D92" s="82"/>
      <c r="E92" s="82"/>
      <c r="F92" s="82"/>
      <c r="G92" s="82"/>
      <c r="H92" s="82"/>
      <c r="I92" s="82"/>
      <c r="J92" s="91" t="s">
        <v>79</v>
      </c>
      <c r="K92" s="82"/>
      <c r="L92" s="26"/>
    </row>
    <row r="93" spans="2:47" s="1" customFormat="1" ht="10.35" customHeight="1">
      <c r="B93" s="26"/>
      <c r="L93" s="26"/>
    </row>
    <row r="94" spans="2:47" s="1" customFormat="1" ht="22.7" customHeight="1">
      <c r="B94" s="26"/>
      <c r="C94" s="92" t="s">
        <v>80</v>
      </c>
      <c r="J94" s="60">
        <f>J135</f>
        <v>1389268.3499999999</v>
      </c>
      <c r="L94" s="26"/>
      <c r="AU94" s="14" t="s">
        <v>81</v>
      </c>
    </row>
    <row r="95" spans="2:47" s="8" customFormat="1" ht="24.95" customHeight="1">
      <c r="B95" s="93"/>
      <c r="D95" s="94" t="s">
        <v>82</v>
      </c>
      <c r="E95" s="95"/>
      <c r="F95" s="95"/>
      <c r="G95" s="95"/>
      <c r="H95" s="95"/>
      <c r="I95" s="95"/>
      <c r="J95" s="96">
        <f>J136</f>
        <v>373826.92</v>
      </c>
      <c r="L95" s="93"/>
    </row>
    <row r="96" spans="2:47" s="9" customFormat="1" ht="19.899999999999999" customHeight="1">
      <c r="B96" s="97"/>
      <c r="D96" s="98" t="s">
        <v>83</v>
      </c>
      <c r="E96" s="99"/>
      <c r="F96" s="99"/>
      <c r="G96" s="99"/>
      <c r="H96" s="99"/>
      <c r="I96" s="99"/>
      <c r="J96" s="100">
        <f>J137</f>
        <v>23610</v>
      </c>
      <c r="L96" s="97"/>
    </row>
    <row r="97" spans="2:12" s="9" customFormat="1" ht="19.899999999999999" customHeight="1">
      <c r="B97" s="97"/>
      <c r="D97" s="98" t="s">
        <v>84</v>
      </c>
      <c r="E97" s="99"/>
      <c r="F97" s="99"/>
      <c r="G97" s="99"/>
      <c r="H97" s="99"/>
      <c r="I97" s="99"/>
      <c r="J97" s="100">
        <f>J142</f>
        <v>101994</v>
      </c>
      <c r="L97" s="97"/>
    </row>
    <row r="98" spans="2:12" s="9" customFormat="1" ht="19.899999999999999" customHeight="1">
      <c r="B98" s="97"/>
      <c r="D98" s="98" t="s">
        <v>85</v>
      </c>
      <c r="E98" s="99"/>
      <c r="F98" s="99"/>
      <c r="G98" s="99"/>
      <c r="H98" s="99"/>
      <c r="I98" s="99"/>
      <c r="J98" s="100">
        <f>J155</f>
        <v>215920</v>
      </c>
      <c r="L98" s="97"/>
    </row>
    <row r="99" spans="2:12" s="9" customFormat="1" ht="19.899999999999999" customHeight="1">
      <c r="B99" s="97"/>
      <c r="D99" s="98" t="s">
        <v>86</v>
      </c>
      <c r="E99" s="99"/>
      <c r="F99" s="99"/>
      <c r="G99" s="99"/>
      <c r="H99" s="99"/>
      <c r="I99" s="99"/>
      <c r="J99" s="100">
        <f>J168</f>
        <v>598.47</v>
      </c>
      <c r="L99" s="97"/>
    </row>
    <row r="100" spans="2:12" s="9" customFormat="1" ht="19.899999999999999" customHeight="1">
      <c r="B100" s="97"/>
      <c r="D100" s="98" t="s">
        <v>87</v>
      </c>
      <c r="E100" s="99"/>
      <c r="F100" s="99"/>
      <c r="G100" s="99"/>
      <c r="H100" s="99"/>
      <c r="I100" s="99"/>
      <c r="J100" s="100">
        <f>J171</f>
        <v>31704.45</v>
      </c>
      <c r="L100" s="97"/>
    </row>
    <row r="101" spans="2:12" s="8" customFormat="1" ht="24.95" customHeight="1">
      <c r="B101" s="93"/>
      <c r="D101" s="94" t="s">
        <v>88</v>
      </c>
      <c r="E101" s="95"/>
      <c r="F101" s="95"/>
      <c r="G101" s="95"/>
      <c r="H101" s="95"/>
      <c r="I101" s="95"/>
      <c r="J101" s="96">
        <f>J174</f>
        <v>996991.42999999993</v>
      </c>
      <c r="L101" s="93"/>
    </row>
    <row r="102" spans="2:12" s="9" customFormat="1" ht="19.899999999999999" customHeight="1">
      <c r="B102" s="97"/>
      <c r="D102" s="98" t="s">
        <v>89</v>
      </c>
      <c r="E102" s="99"/>
      <c r="F102" s="99"/>
      <c r="G102" s="99"/>
      <c r="H102" s="99"/>
      <c r="I102" s="99"/>
      <c r="J102" s="100">
        <f>J175</f>
        <v>24408</v>
      </c>
      <c r="L102" s="97"/>
    </row>
    <row r="103" spans="2:12" s="9" customFormat="1" ht="19.899999999999999" customHeight="1">
      <c r="B103" s="97"/>
      <c r="D103" s="98" t="s">
        <v>90</v>
      </c>
      <c r="E103" s="99"/>
      <c r="F103" s="99"/>
      <c r="G103" s="99"/>
      <c r="H103" s="99"/>
      <c r="I103" s="99"/>
      <c r="J103" s="100">
        <f>J178</f>
        <v>51075</v>
      </c>
      <c r="L103" s="97"/>
    </row>
    <row r="104" spans="2:12" s="9" customFormat="1" ht="19.899999999999999" customHeight="1">
      <c r="B104" s="97"/>
      <c r="D104" s="98" t="s">
        <v>91</v>
      </c>
      <c r="E104" s="99"/>
      <c r="F104" s="99"/>
      <c r="G104" s="99"/>
      <c r="H104" s="99"/>
      <c r="I104" s="99"/>
      <c r="J104" s="100">
        <f>J185</f>
        <v>637075.74</v>
      </c>
      <c r="L104" s="97"/>
    </row>
    <row r="105" spans="2:12" s="9" customFormat="1" ht="19.899999999999999" customHeight="1">
      <c r="B105" s="97"/>
      <c r="D105" s="98" t="s">
        <v>92</v>
      </c>
      <c r="E105" s="99"/>
      <c r="F105" s="99"/>
      <c r="G105" s="99"/>
      <c r="H105" s="99"/>
      <c r="I105" s="99"/>
      <c r="J105" s="100">
        <f>J260</f>
        <v>170439.69</v>
      </c>
      <c r="L105" s="97"/>
    </row>
    <row r="106" spans="2:12" s="9" customFormat="1" ht="19.899999999999999" customHeight="1">
      <c r="B106" s="97"/>
      <c r="D106" s="98" t="s">
        <v>93</v>
      </c>
      <c r="E106" s="99"/>
      <c r="F106" s="99"/>
      <c r="G106" s="99"/>
      <c r="H106" s="99"/>
      <c r="I106" s="99"/>
      <c r="J106" s="100">
        <f>J280</f>
        <v>12710</v>
      </c>
      <c r="L106" s="97"/>
    </row>
    <row r="107" spans="2:12" s="9" customFormat="1" ht="19.899999999999999" customHeight="1">
      <c r="B107" s="97"/>
      <c r="D107" s="98" t="s">
        <v>94</v>
      </c>
      <c r="E107" s="99"/>
      <c r="F107" s="99"/>
      <c r="G107" s="99"/>
      <c r="H107" s="99"/>
      <c r="I107" s="99"/>
      <c r="J107" s="100">
        <f>J296</f>
        <v>4810</v>
      </c>
      <c r="L107" s="97"/>
    </row>
    <row r="108" spans="2:12" s="9" customFormat="1" ht="19.899999999999999" customHeight="1">
      <c r="B108" s="97"/>
      <c r="D108" s="98" t="s">
        <v>95</v>
      </c>
      <c r="E108" s="99"/>
      <c r="F108" s="99"/>
      <c r="G108" s="99"/>
      <c r="H108" s="99"/>
      <c r="I108" s="99"/>
      <c r="J108" s="100">
        <f>J300</f>
        <v>17840</v>
      </c>
      <c r="L108" s="97"/>
    </row>
    <row r="109" spans="2:12" s="9" customFormat="1" ht="19.899999999999999" customHeight="1">
      <c r="B109" s="97"/>
      <c r="D109" s="98" t="s">
        <v>96</v>
      </c>
      <c r="E109" s="99"/>
      <c r="F109" s="99"/>
      <c r="G109" s="99"/>
      <c r="H109" s="99"/>
      <c r="I109" s="99"/>
      <c r="J109" s="100">
        <f>J305</f>
        <v>6636</v>
      </c>
      <c r="L109" s="97"/>
    </row>
    <row r="110" spans="2:12" s="9" customFormat="1" ht="19.899999999999999" customHeight="1">
      <c r="B110" s="97"/>
      <c r="D110" s="98" t="s">
        <v>97</v>
      </c>
      <c r="E110" s="99"/>
      <c r="F110" s="99"/>
      <c r="G110" s="99"/>
      <c r="H110" s="99"/>
      <c r="I110" s="99"/>
      <c r="J110" s="100">
        <f>J315</f>
        <v>8360</v>
      </c>
      <c r="L110" s="97"/>
    </row>
    <row r="111" spans="2:12" s="9" customFormat="1" ht="19.899999999999999" customHeight="1">
      <c r="B111" s="97"/>
      <c r="D111" s="98" t="s">
        <v>98</v>
      </c>
      <c r="E111" s="99"/>
      <c r="F111" s="99"/>
      <c r="G111" s="99"/>
      <c r="H111" s="99"/>
      <c r="I111" s="99"/>
      <c r="J111" s="100">
        <f>J318</f>
        <v>24366</v>
      </c>
      <c r="L111" s="97"/>
    </row>
    <row r="112" spans="2:12" s="9" customFormat="1" ht="19.899999999999999" customHeight="1">
      <c r="B112" s="97"/>
      <c r="D112" s="98" t="s">
        <v>99</v>
      </c>
      <c r="E112" s="99"/>
      <c r="F112" s="99"/>
      <c r="G112" s="99"/>
      <c r="H112" s="99"/>
      <c r="I112" s="99"/>
      <c r="J112" s="100">
        <f>J325</f>
        <v>39271</v>
      </c>
      <c r="L112" s="97"/>
    </row>
    <row r="113" spans="2:12" s="8" customFormat="1" ht="24.95" customHeight="1">
      <c r="B113" s="93"/>
      <c r="D113" s="94" t="s">
        <v>100</v>
      </c>
      <c r="E113" s="95"/>
      <c r="F113" s="95"/>
      <c r="G113" s="95"/>
      <c r="H113" s="95"/>
      <c r="I113" s="95"/>
      <c r="J113" s="96">
        <f>J334</f>
        <v>8250</v>
      </c>
      <c r="L113" s="93"/>
    </row>
    <row r="114" spans="2:12" s="8" customFormat="1" ht="24.95" customHeight="1">
      <c r="B114" s="93"/>
      <c r="D114" s="94" t="s">
        <v>101</v>
      </c>
      <c r="E114" s="95"/>
      <c r="F114" s="95"/>
      <c r="G114" s="95"/>
      <c r="H114" s="95"/>
      <c r="I114" s="95"/>
      <c r="J114" s="96">
        <f>J336</f>
        <v>10200</v>
      </c>
      <c r="L114" s="93"/>
    </row>
    <row r="115" spans="2:12" s="9" customFormat="1" ht="19.899999999999999" customHeight="1">
      <c r="B115" s="97"/>
      <c r="D115" s="98" t="s">
        <v>102</v>
      </c>
      <c r="E115" s="99"/>
      <c r="F115" s="99"/>
      <c r="G115" s="99"/>
      <c r="H115" s="99"/>
      <c r="I115" s="99"/>
      <c r="J115" s="100">
        <f>J337</f>
        <v>0</v>
      </c>
      <c r="L115" s="97"/>
    </row>
    <row r="116" spans="2:12" s="9" customFormat="1" ht="19.899999999999999" customHeight="1">
      <c r="B116" s="97"/>
      <c r="D116" s="98" t="s">
        <v>103</v>
      </c>
      <c r="E116" s="99"/>
      <c r="F116" s="99"/>
      <c r="G116" s="99"/>
      <c r="H116" s="99"/>
      <c r="I116" s="99"/>
      <c r="J116" s="100">
        <f>J339</f>
        <v>4500</v>
      </c>
      <c r="L116" s="97"/>
    </row>
    <row r="117" spans="2:12" s="9" customFormat="1" ht="19.899999999999999" customHeight="1">
      <c r="B117" s="97"/>
      <c r="D117" s="98" t="s">
        <v>104</v>
      </c>
      <c r="E117" s="99"/>
      <c r="F117" s="99"/>
      <c r="G117" s="99"/>
      <c r="H117" s="99"/>
      <c r="I117" s="99"/>
      <c r="J117" s="100">
        <f>J341</f>
        <v>5700</v>
      </c>
      <c r="L117" s="97"/>
    </row>
    <row r="118" spans="2:12" s="1" customFormat="1" ht="21.75" customHeight="1">
      <c r="B118" s="26"/>
      <c r="L118" s="26"/>
    </row>
    <row r="119" spans="2:12" s="1" customFormat="1" ht="6.9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26"/>
    </row>
    <row r="123" spans="2:12" s="1" customFormat="1" ht="6.95" customHeight="1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26"/>
    </row>
    <row r="124" spans="2:12" s="1" customFormat="1" ht="24.95" customHeight="1">
      <c r="B124" s="26"/>
      <c r="C124" s="18" t="s">
        <v>105</v>
      </c>
      <c r="L124" s="26"/>
    </row>
    <row r="125" spans="2:12" s="1" customFormat="1" ht="6.95" customHeight="1">
      <c r="B125" s="26"/>
      <c r="L125" s="26"/>
    </row>
    <row r="126" spans="2:12" s="1" customFormat="1" ht="12" customHeight="1">
      <c r="B126" s="26"/>
      <c r="C126" s="23" t="s">
        <v>14</v>
      </c>
      <c r="L126" s="26"/>
    </row>
    <row r="127" spans="2:12" s="1" customFormat="1" ht="14.45" customHeight="1">
      <c r="B127" s="26"/>
      <c r="E127" s="177" t="str">
        <f>E7</f>
        <v>Ondříčkova 385/35-391/37 - ZTI - ležaté potrubí</v>
      </c>
      <c r="F127" s="190"/>
      <c r="G127" s="190"/>
      <c r="H127" s="190"/>
      <c r="L127" s="26"/>
    </row>
    <row r="128" spans="2:12" s="1" customFormat="1" ht="6.95" customHeight="1">
      <c r="B128" s="26"/>
      <c r="L128" s="26"/>
    </row>
    <row r="129" spans="2:65" s="1" customFormat="1" ht="12" customHeight="1">
      <c r="B129" s="26"/>
      <c r="C129" s="23" t="s">
        <v>18</v>
      </c>
      <c r="F129" s="21" t="str">
        <f>F10</f>
        <v xml:space="preserve"> </v>
      </c>
      <c r="I129" s="23" t="s">
        <v>20</v>
      </c>
      <c r="J129" s="46">
        <f>IF(J10="","",J10)</f>
        <v>45299</v>
      </c>
      <c r="L129" s="26"/>
    </row>
    <row r="130" spans="2:65" s="1" customFormat="1" ht="6.95" customHeight="1">
      <c r="B130" s="26"/>
      <c r="L130" s="26"/>
    </row>
    <row r="131" spans="2:65" s="1" customFormat="1" ht="14.85" customHeight="1">
      <c r="B131" s="26"/>
      <c r="C131" s="23" t="s">
        <v>21</v>
      </c>
      <c r="F131" s="21" t="str">
        <f>E13</f>
        <v xml:space="preserve"> </v>
      </c>
      <c r="I131" s="23" t="s">
        <v>25</v>
      </c>
      <c r="J131" s="24" t="str">
        <f>E19</f>
        <v xml:space="preserve"> </v>
      </c>
      <c r="L131" s="26"/>
    </row>
    <row r="132" spans="2:65" s="1" customFormat="1" ht="14.85" customHeight="1">
      <c r="B132" s="26"/>
      <c r="C132" s="23" t="s">
        <v>24</v>
      </c>
      <c r="F132" s="21" t="str">
        <f>IF(E16="","",E16)</f>
        <v xml:space="preserve"> </v>
      </c>
      <c r="I132" s="23" t="s">
        <v>27</v>
      </c>
      <c r="J132" s="24" t="str">
        <f>E22</f>
        <v xml:space="preserve"> </v>
      </c>
      <c r="L132" s="26"/>
    </row>
    <row r="133" spans="2:65" s="1" customFormat="1" ht="10.35" customHeight="1">
      <c r="B133" s="26"/>
      <c r="L133" s="26"/>
    </row>
    <row r="134" spans="2:65" s="10" customFormat="1" ht="29.25" customHeight="1">
      <c r="B134" s="101"/>
      <c r="C134" s="102" t="s">
        <v>106</v>
      </c>
      <c r="D134" s="103" t="s">
        <v>54</v>
      </c>
      <c r="E134" s="103" t="s">
        <v>50</v>
      </c>
      <c r="F134" s="103" t="s">
        <v>51</v>
      </c>
      <c r="G134" s="103" t="s">
        <v>107</v>
      </c>
      <c r="H134" s="103" t="s">
        <v>108</v>
      </c>
      <c r="I134" s="103" t="s">
        <v>109</v>
      </c>
      <c r="J134" s="104" t="s">
        <v>79</v>
      </c>
      <c r="K134" s="105" t="s">
        <v>110</v>
      </c>
      <c r="L134" s="101"/>
      <c r="M134" s="53" t="s">
        <v>1</v>
      </c>
      <c r="N134" s="54" t="s">
        <v>33</v>
      </c>
      <c r="O134" s="54" t="s">
        <v>111</v>
      </c>
      <c r="P134" s="54" t="s">
        <v>112</v>
      </c>
      <c r="Q134" s="54" t="s">
        <v>113</v>
      </c>
      <c r="R134" s="54" t="s">
        <v>114</v>
      </c>
      <c r="S134" s="54" t="s">
        <v>115</v>
      </c>
      <c r="T134" s="55" t="s">
        <v>116</v>
      </c>
    </row>
    <row r="135" spans="2:65" s="1" customFormat="1" ht="22.7" customHeight="1">
      <c r="B135" s="26"/>
      <c r="C135" s="58" t="s">
        <v>117</v>
      </c>
      <c r="J135" s="106">
        <f>BK135</f>
        <v>1389268.3499999999</v>
      </c>
      <c r="L135" s="26"/>
      <c r="M135" s="56"/>
      <c r="N135" s="47"/>
      <c r="O135" s="47"/>
      <c r="P135" s="107">
        <f>P136+P174+P334+P336</f>
        <v>1192.8034750000002</v>
      </c>
      <c r="Q135" s="47"/>
      <c r="R135" s="107">
        <f>R136+R174+R334+R336</f>
        <v>27.256785499999999</v>
      </c>
      <c r="S135" s="47"/>
      <c r="T135" s="108">
        <f>T136+T174+T334+T336</f>
        <v>2.2927249999999999</v>
      </c>
      <c r="AT135" s="14" t="s">
        <v>68</v>
      </c>
      <c r="AU135" s="14" t="s">
        <v>81</v>
      </c>
      <c r="BK135" s="109">
        <f>BK136+BK174+BK334+BK336</f>
        <v>1389268.3499999999</v>
      </c>
    </row>
    <row r="136" spans="2:65" s="11" customFormat="1" ht="25.9" customHeight="1">
      <c r="B136" s="110"/>
      <c r="D136" s="111" t="s">
        <v>68</v>
      </c>
      <c r="E136" s="112" t="s">
        <v>118</v>
      </c>
      <c r="F136" s="112" t="s">
        <v>119</v>
      </c>
      <c r="J136" s="113">
        <f>BK136</f>
        <v>373826.92</v>
      </c>
      <c r="L136" s="110"/>
      <c r="M136" s="114"/>
      <c r="P136" s="115">
        <f>P137+P142+P155+P168+P171</f>
        <v>375.86353799999995</v>
      </c>
      <c r="R136" s="115">
        <f>R137+R142+R155+R168+R171</f>
        <v>10.894807500000001</v>
      </c>
      <c r="T136" s="116">
        <f>T137+T142+T155+T168+T171</f>
        <v>1.0494999999999999</v>
      </c>
      <c r="AR136" s="111" t="s">
        <v>74</v>
      </c>
      <c r="AT136" s="117" t="s">
        <v>68</v>
      </c>
      <c r="AU136" s="117" t="s">
        <v>69</v>
      </c>
      <c r="AY136" s="111" t="s">
        <v>120</v>
      </c>
      <c r="BK136" s="118">
        <f>BK137+BK142+BK155+BK168+BK171</f>
        <v>373826.92</v>
      </c>
    </row>
    <row r="137" spans="2:65" s="11" customFormat="1" ht="22.7" customHeight="1">
      <c r="B137" s="110"/>
      <c r="D137" s="111" t="s">
        <v>68</v>
      </c>
      <c r="E137" s="119" t="s">
        <v>121</v>
      </c>
      <c r="F137" s="119" t="s">
        <v>122</v>
      </c>
      <c r="J137" s="120">
        <f>BK137</f>
        <v>23610</v>
      </c>
      <c r="L137" s="110"/>
      <c r="M137" s="114"/>
      <c r="P137" s="115">
        <f>SUM(P138:P141)</f>
        <v>26.339500000000001</v>
      </c>
      <c r="R137" s="115">
        <f>SUM(R138:R141)</f>
        <v>5.2109550000000002</v>
      </c>
      <c r="T137" s="116">
        <f>SUM(T138:T141)</f>
        <v>0</v>
      </c>
      <c r="AR137" s="111" t="s">
        <v>74</v>
      </c>
      <c r="AT137" s="117" t="s">
        <v>68</v>
      </c>
      <c r="AU137" s="117" t="s">
        <v>74</v>
      </c>
      <c r="AY137" s="111" t="s">
        <v>120</v>
      </c>
      <c r="BK137" s="118">
        <f>SUM(BK138:BK141)</f>
        <v>23610</v>
      </c>
    </row>
    <row r="138" spans="2:65" s="1" customFormat="1" ht="22.9" customHeight="1">
      <c r="B138" s="121"/>
      <c r="C138" s="122" t="s">
        <v>74</v>
      </c>
      <c r="D138" s="122" t="s">
        <v>123</v>
      </c>
      <c r="E138" s="123" t="s">
        <v>124</v>
      </c>
      <c r="F138" s="124" t="s">
        <v>125</v>
      </c>
      <c r="G138" s="125" t="s">
        <v>126</v>
      </c>
      <c r="H138" s="126">
        <v>41</v>
      </c>
      <c r="I138" s="127">
        <v>477</v>
      </c>
      <c r="J138" s="127">
        <f>ROUND(I138*H138,2)</f>
        <v>19557</v>
      </c>
      <c r="K138" s="128"/>
      <c r="L138" s="26"/>
      <c r="M138" s="129" t="s">
        <v>1</v>
      </c>
      <c r="N138" s="130" t="s">
        <v>35</v>
      </c>
      <c r="O138" s="131">
        <v>0.55100000000000005</v>
      </c>
      <c r="P138" s="131">
        <f>O138*H138</f>
        <v>22.591000000000001</v>
      </c>
      <c r="Q138" s="131">
        <v>0.12021</v>
      </c>
      <c r="R138" s="131">
        <f>Q138*H138</f>
        <v>4.9286099999999999</v>
      </c>
      <c r="S138" s="131">
        <v>0</v>
      </c>
      <c r="T138" s="132">
        <f>S138*H138</f>
        <v>0</v>
      </c>
      <c r="X138" s="191"/>
      <c r="AR138" s="133" t="s">
        <v>127</v>
      </c>
      <c r="AT138" s="133" t="s">
        <v>123</v>
      </c>
      <c r="AU138" s="133" t="s">
        <v>128</v>
      </c>
      <c r="AY138" s="14" t="s">
        <v>120</v>
      </c>
      <c r="BE138" s="134">
        <f>IF(N138="základní",J138,0)</f>
        <v>0</v>
      </c>
      <c r="BF138" s="134">
        <f>IF(N138="snížená",J138,0)</f>
        <v>19557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4" t="s">
        <v>128</v>
      </c>
      <c r="BK138" s="134">
        <f>ROUND(I138*H138,2)</f>
        <v>19557</v>
      </c>
      <c r="BL138" s="14" t="s">
        <v>127</v>
      </c>
      <c r="BM138" s="133" t="s">
        <v>129</v>
      </c>
    </row>
    <row r="139" spans="2:65" s="12" customFormat="1">
      <c r="B139" s="135"/>
      <c r="D139" s="136" t="s">
        <v>130</v>
      </c>
      <c r="E139" s="137" t="s">
        <v>1</v>
      </c>
      <c r="F139" s="138" t="s">
        <v>131</v>
      </c>
      <c r="H139" s="139">
        <v>41</v>
      </c>
      <c r="L139" s="135"/>
      <c r="M139" s="140"/>
      <c r="T139" s="141"/>
      <c r="AT139" s="137" t="s">
        <v>130</v>
      </c>
      <c r="AU139" s="137" t="s">
        <v>128</v>
      </c>
      <c r="AV139" s="12" t="s">
        <v>128</v>
      </c>
      <c r="AW139" s="12" t="s">
        <v>26</v>
      </c>
      <c r="AX139" s="12" t="s">
        <v>74</v>
      </c>
      <c r="AY139" s="137" t="s">
        <v>120</v>
      </c>
    </row>
    <row r="140" spans="2:65" s="1" customFormat="1" ht="13.9" customHeight="1">
      <c r="B140" s="121"/>
      <c r="C140" s="122" t="s">
        <v>128</v>
      </c>
      <c r="D140" s="122" t="s">
        <v>123</v>
      </c>
      <c r="E140" s="123" t="s">
        <v>132</v>
      </c>
      <c r="F140" s="124" t="s">
        <v>133</v>
      </c>
      <c r="G140" s="125" t="s">
        <v>134</v>
      </c>
      <c r="H140" s="126">
        <v>5.25</v>
      </c>
      <c r="I140" s="127">
        <v>772</v>
      </c>
      <c r="J140" s="127">
        <f>ROUND(I140*H140,2)</f>
        <v>4053</v>
      </c>
      <c r="K140" s="128"/>
      <c r="L140" s="26"/>
      <c r="M140" s="129" t="s">
        <v>1</v>
      </c>
      <c r="N140" s="130" t="s">
        <v>35</v>
      </c>
      <c r="O140" s="131">
        <v>0.71399999999999997</v>
      </c>
      <c r="P140" s="131">
        <f>O140*H140</f>
        <v>3.7484999999999999</v>
      </c>
      <c r="Q140" s="131">
        <v>5.3780000000000001E-2</v>
      </c>
      <c r="R140" s="131">
        <f>Q140*H140</f>
        <v>0.28234500000000001</v>
      </c>
      <c r="S140" s="131">
        <v>0</v>
      </c>
      <c r="T140" s="132">
        <f>S140*H140</f>
        <v>0</v>
      </c>
      <c r="AR140" s="133" t="s">
        <v>127</v>
      </c>
      <c r="AT140" s="133" t="s">
        <v>123</v>
      </c>
      <c r="AU140" s="133" t="s">
        <v>128</v>
      </c>
      <c r="AY140" s="14" t="s">
        <v>120</v>
      </c>
      <c r="BE140" s="134">
        <f>IF(N140="základní",J140,0)</f>
        <v>0</v>
      </c>
      <c r="BF140" s="134">
        <f>IF(N140="snížená",J140,0)</f>
        <v>4053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4" t="s">
        <v>128</v>
      </c>
      <c r="BK140" s="134">
        <f>ROUND(I140*H140,2)</f>
        <v>4053</v>
      </c>
      <c r="BL140" s="14" t="s">
        <v>127</v>
      </c>
      <c r="BM140" s="133" t="s">
        <v>135</v>
      </c>
    </row>
    <row r="141" spans="2:65" s="12" customFormat="1">
      <c r="B141" s="135"/>
      <c r="D141" s="136" t="s">
        <v>130</v>
      </c>
      <c r="E141" s="137" t="s">
        <v>1</v>
      </c>
      <c r="F141" s="138" t="s">
        <v>136</v>
      </c>
      <c r="H141" s="139">
        <v>5.25</v>
      </c>
      <c r="L141" s="135"/>
      <c r="M141" s="140"/>
      <c r="T141" s="141"/>
      <c r="AT141" s="137" t="s">
        <v>130</v>
      </c>
      <c r="AU141" s="137" t="s">
        <v>128</v>
      </c>
      <c r="AV141" s="12" t="s">
        <v>128</v>
      </c>
      <c r="AW141" s="12" t="s">
        <v>26</v>
      </c>
      <c r="AX141" s="12" t="s">
        <v>74</v>
      </c>
      <c r="AY141" s="137" t="s">
        <v>120</v>
      </c>
    </row>
    <row r="142" spans="2:65" s="11" customFormat="1" ht="22.7" customHeight="1">
      <c r="B142" s="110"/>
      <c r="D142" s="111" t="s">
        <v>68</v>
      </c>
      <c r="E142" s="119" t="s">
        <v>137</v>
      </c>
      <c r="F142" s="119" t="s">
        <v>138</v>
      </c>
      <c r="J142" s="120">
        <f>BK142</f>
        <v>101994</v>
      </c>
      <c r="L142" s="110"/>
      <c r="M142" s="114"/>
      <c r="P142" s="115">
        <f>SUM(P143:P154)</f>
        <v>132.27499999999998</v>
      </c>
      <c r="R142" s="115">
        <f>SUM(R143:R154)</f>
        <v>5.1170274999999998</v>
      </c>
      <c r="T142" s="116">
        <f>SUM(T143:T154)</f>
        <v>0</v>
      </c>
      <c r="AR142" s="111" t="s">
        <v>74</v>
      </c>
      <c r="AT142" s="117" t="s">
        <v>68</v>
      </c>
      <c r="AU142" s="117" t="s">
        <v>74</v>
      </c>
      <c r="AY142" s="111" t="s">
        <v>120</v>
      </c>
      <c r="BK142" s="118">
        <f>SUM(BK143:BK154)</f>
        <v>101994</v>
      </c>
    </row>
    <row r="143" spans="2:65" s="1" customFormat="1" ht="22.9" customHeight="1">
      <c r="B143" s="121"/>
      <c r="C143" s="122" t="s">
        <v>121</v>
      </c>
      <c r="D143" s="122" t="s">
        <v>123</v>
      </c>
      <c r="E143" s="123" t="s">
        <v>139</v>
      </c>
      <c r="F143" s="124" t="s">
        <v>140</v>
      </c>
      <c r="G143" s="125" t="s">
        <v>134</v>
      </c>
      <c r="H143" s="126">
        <v>5.25</v>
      </c>
      <c r="I143" s="127">
        <v>47</v>
      </c>
      <c r="J143" s="127">
        <f>ROUND(I143*H143,2)</f>
        <v>246.75</v>
      </c>
      <c r="K143" s="128"/>
      <c r="L143" s="26"/>
      <c r="M143" s="129" t="s">
        <v>1</v>
      </c>
      <c r="N143" s="130" t="s">
        <v>35</v>
      </c>
      <c r="O143" s="131">
        <v>0.108</v>
      </c>
      <c r="P143" s="131">
        <f>O143*H143</f>
        <v>0.56699999999999995</v>
      </c>
      <c r="Q143" s="131">
        <v>2.0000000000000001E-4</v>
      </c>
      <c r="R143" s="131">
        <f>Q143*H143</f>
        <v>1.0500000000000002E-3</v>
      </c>
      <c r="S143" s="131">
        <v>0</v>
      </c>
      <c r="T143" s="132">
        <f>S143*H143</f>
        <v>0</v>
      </c>
      <c r="AR143" s="133" t="s">
        <v>127</v>
      </c>
      <c r="AT143" s="133" t="s">
        <v>123</v>
      </c>
      <c r="AU143" s="133" t="s">
        <v>128</v>
      </c>
      <c r="AY143" s="14" t="s">
        <v>120</v>
      </c>
      <c r="BE143" s="134">
        <f>IF(N143="základní",J143,0)</f>
        <v>0</v>
      </c>
      <c r="BF143" s="134">
        <f>IF(N143="snížená",J143,0)</f>
        <v>246.75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4" t="s">
        <v>128</v>
      </c>
      <c r="BK143" s="134">
        <f>ROUND(I143*H143,2)</f>
        <v>246.75</v>
      </c>
      <c r="BL143" s="14" t="s">
        <v>127</v>
      </c>
      <c r="BM143" s="133" t="s">
        <v>141</v>
      </c>
    </row>
    <row r="144" spans="2:65" s="1" customFormat="1" ht="13.9" customHeight="1">
      <c r="B144" s="121"/>
      <c r="C144" s="122" t="s">
        <v>127</v>
      </c>
      <c r="D144" s="122" t="s">
        <v>123</v>
      </c>
      <c r="E144" s="123" t="s">
        <v>142</v>
      </c>
      <c r="F144" s="124" t="s">
        <v>143</v>
      </c>
      <c r="G144" s="125" t="s">
        <v>134</v>
      </c>
      <c r="H144" s="126">
        <v>107</v>
      </c>
      <c r="I144" s="127">
        <v>92</v>
      </c>
      <c r="J144" s="127">
        <f>ROUND(I144*H144,2)</f>
        <v>9844</v>
      </c>
      <c r="K144" s="128"/>
      <c r="L144" s="26"/>
      <c r="M144" s="129" t="s">
        <v>1</v>
      </c>
      <c r="N144" s="130" t="s">
        <v>35</v>
      </c>
      <c r="O144" s="131">
        <v>0.106</v>
      </c>
      <c r="P144" s="131">
        <f>O144*H144</f>
        <v>11.342000000000001</v>
      </c>
      <c r="Q144" s="131">
        <v>6.4999999999999997E-3</v>
      </c>
      <c r="R144" s="131">
        <f>Q144*H144</f>
        <v>0.69550000000000001</v>
      </c>
      <c r="S144" s="131">
        <v>0</v>
      </c>
      <c r="T144" s="132">
        <f>S144*H144</f>
        <v>0</v>
      </c>
      <c r="AR144" s="133" t="s">
        <v>127</v>
      </c>
      <c r="AT144" s="133" t="s">
        <v>123</v>
      </c>
      <c r="AU144" s="133" t="s">
        <v>128</v>
      </c>
      <c r="AY144" s="14" t="s">
        <v>120</v>
      </c>
      <c r="BE144" s="134">
        <f>IF(N144="základní",J144,0)</f>
        <v>0</v>
      </c>
      <c r="BF144" s="134">
        <f>IF(N144="snížená",J144,0)</f>
        <v>9844</v>
      </c>
      <c r="BG144" s="134">
        <f>IF(N144="zákl. přenesená",J144,0)</f>
        <v>0</v>
      </c>
      <c r="BH144" s="134">
        <f>IF(N144="sníž. přenesená",J144,0)</f>
        <v>0</v>
      </c>
      <c r="BI144" s="134">
        <f>IF(N144="nulová",J144,0)</f>
        <v>0</v>
      </c>
      <c r="BJ144" s="14" t="s">
        <v>128</v>
      </c>
      <c r="BK144" s="134">
        <f>ROUND(I144*H144,2)</f>
        <v>9844</v>
      </c>
      <c r="BL144" s="14" t="s">
        <v>127</v>
      </c>
      <c r="BM144" s="133" t="s">
        <v>144</v>
      </c>
    </row>
    <row r="145" spans="2:65" s="12" customFormat="1">
      <c r="B145" s="135"/>
      <c r="D145" s="136" t="s">
        <v>130</v>
      </c>
      <c r="E145" s="137" t="s">
        <v>1</v>
      </c>
      <c r="F145" s="138" t="s">
        <v>145</v>
      </c>
      <c r="H145" s="139">
        <v>107</v>
      </c>
      <c r="L145" s="135"/>
      <c r="M145" s="140"/>
      <c r="T145" s="141"/>
      <c r="AT145" s="137" t="s">
        <v>130</v>
      </c>
      <c r="AU145" s="137" t="s">
        <v>128</v>
      </c>
      <c r="AV145" s="12" t="s">
        <v>128</v>
      </c>
      <c r="AW145" s="12" t="s">
        <v>26</v>
      </c>
      <c r="AX145" s="12" t="s">
        <v>74</v>
      </c>
      <c r="AY145" s="137" t="s">
        <v>120</v>
      </c>
    </row>
    <row r="146" spans="2:65" s="1" customFormat="1" ht="13.9" customHeight="1">
      <c r="B146" s="121"/>
      <c r="C146" s="122" t="s">
        <v>146</v>
      </c>
      <c r="D146" s="122" t="s">
        <v>123</v>
      </c>
      <c r="E146" s="123" t="s">
        <v>142</v>
      </c>
      <c r="F146" s="124" t="s">
        <v>143</v>
      </c>
      <c r="G146" s="125" t="s">
        <v>134</v>
      </c>
      <c r="H146" s="126">
        <v>5.25</v>
      </c>
      <c r="I146" s="127">
        <v>92</v>
      </c>
      <c r="J146" s="127">
        <f t="shared" ref="J146:J154" si="0">ROUND(I146*H146,2)</f>
        <v>483</v>
      </c>
      <c r="K146" s="128"/>
      <c r="L146" s="26"/>
      <c r="M146" s="129" t="s">
        <v>1</v>
      </c>
      <c r="N146" s="130" t="s">
        <v>35</v>
      </c>
      <c r="O146" s="131">
        <v>0.106</v>
      </c>
      <c r="P146" s="131">
        <f t="shared" ref="P146:P154" si="1">O146*H146</f>
        <v>0.55649999999999999</v>
      </c>
      <c r="Q146" s="131">
        <v>6.4999999999999997E-3</v>
      </c>
      <c r="R146" s="131">
        <f t="shared" ref="R146:R154" si="2">Q146*H146</f>
        <v>3.4124999999999996E-2</v>
      </c>
      <c r="S146" s="131">
        <v>0</v>
      </c>
      <c r="T146" s="132">
        <f t="shared" ref="T146:T154" si="3">S146*H146</f>
        <v>0</v>
      </c>
      <c r="AR146" s="133" t="s">
        <v>127</v>
      </c>
      <c r="AT146" s="133" t="s">
        <v>123</v>
      </c>
      <c r="AU146" s="133" t="s">
        <v>128</v>
      </c>
      <c r="AY146" s="14" t="s">
        <v>120</v>
      </c>
      <c r="BE146" s="134">
        <f t="shared" ref="BE146:BE154" si="4">IF(N146="základní",J146,0)</f>
        <v>0</v>
      </c>
      <c r="BF146" s="134">
        <f t="shared" ref="BF146:BF154" si="5">IF(N146="snížená",J146,0)</f>
        <v>483</v>
      </c>
      <c r="BG146" s="134">
        <f t="shared" ref="BG146:BG154" si="6">IF(N146="zákl. přenesená",J146,0)</f>
        <v>0</v>
      </c>
      <c r="BH146" s="134">
        <f t="shared" ref="BH146:BH154" si="7">IF(N146="sníž. přenesená",J146,0)</f>
        <v>0</v>
      </c>
      <c r="BI146" s="134">
        <f t="shared" ref="BI146:BI154" si="8">IF(N146="nulová",J146,0)</f>
        <v>0</v>
      </c>
      <c r="BJ146" s="14" t="s">
        <v>128</v>
      </c>
      <c r="BK146" s="134">
        <f t="shared" ref="BK146:BK154" si="9">ROUND(I146*H146,2)</f>
        <v>483</v>
      </c>
      <c r="BL146" s="14" t="s">
        <v>127</v>
      </c>
      <c r="BM146" s="133" t="s">
        <v>147</v>
      </c>
    </row>
    <row r="147" spans="2:65" s="1" customFormat="1" ht="22.9" customHeight="1">
      <c r="B147" s="121"/>
      <c r="C147" s="122" t="s">
        <v>137</v>
      </c>
      <c r="D147" s="122" t="s">
        <v>123</v>
      </c>
      <c r="E147" s="123" t="s">
        <v>148</v>
      </c>
      <c r="F147" s="124" t="s">
        <v>149</v>
      </c>
      <c r="G147" s="125" t="s">
        <v>134</v>
      </c>
      <c r="H147" s="126">
        <v>107</v>
      </c>
      <c r="I147" s="127">
        <v>74</v>
      </c>
      <c r="J147" s="127">
        <f t="shared" si="0"/>
        <v>7918</v>
      </c>
      <c r="K147" s="128"/>
      <c r="L147" s="26"/>
      <c r="M147" s="129" t="s">
        <v>1</v>
      </c>
      <c r="N147" s="130" t="s">
        <v>35</v>
      </c>
      <c r="O147" s="131">
        <v>0.104</v>
      </c>
      <c r="P147" s="131">
        <f t="shared" si="1"/>
        <v>11.128</v>
      </c>
      <c r="Q147" s="131">
        <v>2.5999999999999998E-4</v>
      </c>
      <c r="R147" s="131">
        <f t="shared" si="2"/>
        <v>2.7819999999999998E-2</v>
      </c>
      <c r="S147" s="131">
        <v>0</v>
      </c>
      <c r="T147" s="132">
        <f t="shared" si="3"/>
        <v>0</v>
      </c>
      <c r="AR147" s="133" t="s">
        <v>127</v>
      </c>
      <c r="AT147" s="133" t="s">
        <v>123</v>
      </c>
      <c r="AU147" s="133" t="s">
        <v>128</v>
      </c>
      <c r="AY147" s="14" t="s">
        <v>120</v>
      </c>
      <c r="BE147" s="134">
        <f t="shared" si="4"/>
        <v>0</v>
      </c>
      <c r="BF147" s="134">
        <f t="shared" si="5"/>
        <v>7918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4" t="s">
        <v>128</v>
      </c>
      <c r="BK147" s="134">
        <f t="shared" si="9"/>
        <v>7918</v>
      </c>
      <c r="BL147" s="14" t="s">
        <v>127</v>
      </c>
      <c r="BM147" s="133" t="s">
        <v>150</v>
      </c>
    </row>
    <row r="148" spans="2:65" s="1" customFormat="1" ht="22.9" customHeight="1">
      <c r="B148" s="121"/>
      <c r="C148" s="122" t="s">
        <v>151</v>
      </c>
      <c r="D148" s="122" t="s">
        <v>123</v>
      </c>
      <c r="E148" s="123" t="s">
        <v>148</v>
      </c>
      <c r="F148" s="124" t="s">
        <v>149</v>
      </c>
      <c r="G148" s="125" t="s">
        <v>134</v>
      </c>
      <c r="H148" s="126">
        <v>5.25</v>
      </c>
      <c r="I148" s="127">
        <v>74</v>
      </c>
      <c r="J148" s="127">
        <f t="shared" si="0"/>
        <v>388.5</v>
      </c>
      <c r="K148" s="128"/>
      <c r="L148" s="26"/>
      <c r="M148" s="129" t="s">
        <v>1</v>
      </c>
      <c r="N148" s="130" t="s">
        <v>35</v>
      </c>
      <c r="O148" s="131">
        <v>0.104</v>
      </c>
      <c r="P148" s="131">
        <f t="shared" si="1"/>
        <v>0.54599999999999993</v>
      </c>
      <c r="Q148" s="131">
        <v>2.5999999999999998E-4</v>
      </c>
      <c r="R148" s="131">
        <f t="shared" si="2"/>
        <v>1.3649999999999999E-3</v>
      </c>
      <c r="S148" s="131">
        <v>0</v>
      </c>
      <c r="T148" s="132">
        <f t="shared" si="3"/>
        <v>0</v>
      </c>
      <c r="AR148" s="133" t="s">
        <v>127</v>
      </c>
      <c r="AT148" s="133" t="s">
        <v>123</v>
      </c>
      <c r="AU148" s="133" t="s">
        <v>128</v>
      </c>
      <c r="AY148" s="14" t="s">
        <v>120</v>
      </c>
      <c r="BE148" s="134">
        <f t="shared" si="4"/>
        <v>0</v>
      </c>
      <c r="BF148" s="134">
        <f t="shared" si="5"/>
        <v>388.5</v>
      </c>
      <c r="BG148" s="134">
        <f t="shared" si="6"/>
        <v>0</v>
      </c>
      <c r="BH148" s="134">
        <f t="shared" si="7"/>
        <v>0</v>
      </c>
      <c r="BI148" s="134">
        <f t="shared" si="8"/>
        <v>0</v>
      </c>
      <c r="BJ148" s="14" t="s">
        <v>128</v>
      </c>
      <c r="BK148" s="134">
        <f t="shared" si="9"/>
        <v>388.5</v>
      </c>
      <c r="BL148" s="14" t="s">
        <v>127</v>
      </c>
      <c r="BM148" s="133" t="s">
        <v>152</v>
      </c>
    </row>
    <row r="149" spans="2:65" s="1" customFormat="1" ht="22.9" customHeight="1">
      <c r="B149" s="121"/>
      <c r="C149" s="122" t="s">
        <v>153</v>
      </c>
      <c r="D149" s="122" t="s">
        <v>123</v>
      </c>
      <c r="E149" s="123" t="s">
        <v>154</v>
      </c>
      <c r="F149" s="124" t="s">
        <v>155</v>
      </c>
      <c r="G149" s="125" t="s">
        <v>134</v>
      </c>
      <c r="H149" s="126">
        <v>107</v>
      </c>
      <c r="I149" s="127">
        <v>335</v>
      </c>
      <c r="J149" s="127">
        <f t="shared" si="0"/>
        <v>35845</v>
      </c>
      <c r="K149" s="128"/>
      <c r="L149" s="26"/>
      <c r="M149" s="129" t="s">
        <v>1</v>
      </c>
      <c r="N149" s="130" t="s">
        <v>35</v>
      </c>
      <c r="O149" s="131">
        <v>0.47399999999999998</v>
      </c>
      <c r="P149" s="131">
        <f t="shared" si="1"/>
        <v>50.717999999999996</v>
      </c>
      <c r="Q149" s="131">
        <v>2.0480000000000002E-2</v>
      </c>
      <c r="R149" s="131">
        <f t="shared" si="2"/>
        <v>2.19136</v>
      </c>
      <c r="S149" s="131">
        <v>0</v>
      </c>
      <c r="T149" s="132">
        <f t="shared" si="3"/>
        <v>0</v>
      </c>
      <c r="AR149" s="133" t="s">
        <v>127</v>
      </c>
      <c r="AT149" s="133" t="s">
        <v>123</v>
      </c>
      <c r="AU149" s="133" t="s">
        <v>128</v>
      </c>
      <c r="AY149" s="14" t="s">
        <v>120</v>
      </c>
      <c r="BE149" s="134">
        <f t="shared" si="4"/>
        <v>0</v>
      </c>
      <c r="BF149" s="134">
        <f t="shared" si="5"/>
        <v>35845</v>
      </c>
      <c r="BG149" s="134">
        <f t="shared" si="6"/>
        <v>0</v>
      </c>
      <c r="BH149" s="134">
        <f t="shared" si="7"/>
        <v>0</v>
      </c>
      <c r="BI149" s="134">
        <f t="shared" si="8"/>
        <v>0</v>
      </c>
      <c r="BJ149" s="14" t="s">
        <v>128</v>
      </c>
      <c r="BK149" s="134">
        <f t="shared" si="9"/>
        <v>35845</v>
      </c>
      <c r="BL149" s="14" t="s">
        <v>127</v>
      </c>
      <c r="BM149" s="133" t="s">
        <v>156</v>
      </c>
    </row>
    <row r="150" spans="2:65" s="1" customFormat="1" ht="22.9" customHeight="1">
      <c r="B150" s="121"/>
      <c r="C150" s="122" t="s">
        <v>157</v>
      </c>
      <c r="D150" s="122" t="s">
        <v>123</v>
      </c>
      <c r="E150" s="123" t="s">
        <v>154</v>
      </c>
      <c r="F150" s="124" t="s">
        <v>155</v>
      </c>
      <c r="G150" s="125" t="s">
        <v>134</v>
      </c>
      <c r="H150" s="126">
        <v>5.25</v>
      </c>
      <c r="I150" s="127">
        <v>335</v>
      </c>
      <c r="J150" s="127">
        <f t="shared" si="0"/>
        <v>1758.75</v>
      </c>
      <c r="K150" s="128"/>
      <c r="L150" s="26"/>
      <c r="M150" s="129" t="s">
        <v>1</v>
      </c>
      <c r="N150" s="130" t="s">
        <v>35</v>
      </c>
      <c r="O150" s="131">
        <v>0.47399999999999998</v>
      </c>
      <c r="P150" s="131">
        <f t="shared" si="1"/>
        <v>2.4884999999999997</v>
      </c>
      <c r="Q150" s="131">
        <v>2.0480000000000002E-2</v>
      </c>
      <c r="R150" s="131">
        <f t="shared" si="2"/>
        <v>0.10752</v>
      </c>
      <c r="S150" s="131">
        <v>0</v>
      </c>
      <c r="T150" s="132">
        <f t="shared" si="3"/>
        <v>0</v>
      </c>
      <c r="AR150" s="133" t="s">
        <v>127</v>
      </c>
      <c r="AT150" s="133" t="s">
        <v>123</v>
      </c>
      <c r="AU150" s="133" t="s">
        <v>128</v>
      </c>
      <c r="AY150" s="14" t="s">
        <v>120</v>
      </c>
      <c r="BE150" s="134">
        <f t="shared" si="4"/>
        <v>0</v>
      </c>
      <c r="BF150" s="134">
        <f t="shared" si="5"/>
        <v>1758.75</v>
      </c>
      <c r="BG150" s="134">
        <f t="shared" si="6"/>
        <v>0</v>
      </c>
      <c r="BH150" s="134">
        <f t="shared" si="7"/>
        <v>0</v>
      </c>
      <c r="BI150" s="134">
        <f t="shared" si="8"/>
        <v>0</v>
      </c>
      <c r="BJ150" s="14" t="s">
        <v>128</v>
      </c>
      <c r="BK150" s="134">
        <f t="shared" si="9"/>
        <v>1758.75</v>
      </c>
      <c r="BL150" s="14" t="s">
        <v>127</v>
      </c>
      <c r="BM150" s="133" t="s">
        <v>158</v>
      </c>
    </row>
    <row r="151" spans="2:65" s="1" customFormat="1" ht="13.9" customHeight="1">
      <c r="B151" s="121"/>
      <c r="C151" s="122" t="s">
        <v>159</v>
      </c>
      <c r="D151" s="122" t="s">
        <v>123</v>
      </c>
      <c r="E151" s="123" t="s">
        <v>160</v>
      </c>
      <c r="F151" s="124" t="s">
        <v>161</v>
      </c>
      <c r="G151" s="125" t="s">
        <v>134</v>
      </c>
      <c r="H151" s="126">
        <v>2.25</v>
      </c>
      <c r="I151" s="127">
        <v>465</v>
      </c>
      <c r="J151" s="127">
        <f t="shared" si="0"/>
        <v>1046.25</v>
      </c>
      <c r="K151" s="128"/>
      <c r="L151" s="26"/>
      <c r="M151" s="129" t="s">
        <v>1</v>
      </c>
      <c r="N151" s="130" t="s">
        <v>35</v>
      </c>
      <c r="O151" s="131">
        <v>0.624</v>
      </c>
      <c r="P151" s="131">
        <f t="shared" si="1"/>
        <v>1.4039999999999999</v>
      </c>
      <c r="Q151" s="131">
        <v>0.04</v>
      </c>
      <c r="R151" s="131">
        <f t="shared" si="2"/>
        <v>0.09</v>
      </c>
      <c r="S151" s="131">
        <v>0</v>
      </c>
      <c r="T151" s="132">
        <f t="shared" si="3"/>
        <v>0</v>
      </c>
      <c r="AR151" s="133" t="s">
        <v>127</v>
      </c>
      <c r="AT151" s="133" t="s">
        <v>123</v>
      </c>
      <c r="AU151" s="133" t="s">
        <v>128</v>
      </c>
      <c r="AY151" s="14" t="s">
        <v>120</v>
      </c>
      <c r="BE151" s="134">
        <f t="shared" si="4"/>
        <v>0</v>
      </c>
      <c r="BF151" s="134">
        <f t="shared" si="5"/>
        <v>1046.25</v>
      </c>
      <c r="BG151" s="134">
        <f t="shared" si="6"/>
        <v>0</v>
      </c>
      <c r="BH151" s="134">
        <f t="shared" si="7"/>
        <v>0</v>
      </c>
      <c r="BI151" s="134">
        <f t="shared" si="8"/>
        <v>0</v>
      </c>
      <c r="BJ151" s="14" t="s">
        <v>128</v>
      </c>
      <c r="BK151" s="134">
        <f t="shared" si="9"/>
        <v>1046.25</v>
      </c>
      <c r="BL151" s="14" t="s">
        <v>127</v>
      </c>
      <c r="BM151" s="133" t="s">
        <v>162</v>
      </c>
    </row>
    <row r="152" spans="2:65" s="1" customFormat="1" ht="22.9" customHeight="1">
      <c r="B152" s="121"/>
      <c r="C152" s="122" t="s">
        <v>163</v>
      </c>
      <c r="D152" s="122" t="s">
        <v>123</v>
      </c>
      <c r="E152" s="123" t="s">
        <v>164</v>
      </c>
      <c r="F152" s="124" t="s">
        <v>165</v>
      </c>
      <c r="G152" s="125" t="s">
        <v>134</v>
      </c>
      <c r="H152" s="126">
        <v>5.25</v>
      </c>
      <c r="I152" s="127">
        <v>259</v>
      </c>
      <c r="J152" s="127">
        <f t="shared" si="0"/>
        <v>1359.75</v>
      </c>
      <c r="K152" s="128"/>
      <c r="L152" s="26"/>
      <c r="M152" s="129" t="s">
        <v>1</v>
      </c>
      <c r="N152" s="130" t="s">
        <v>35</v>
      </c>
      <c r="O152" s="131">
        <v>0.36</v>
      </c>
      <c r="P152" s="131">
        <f t="shared" si="1"/>
        <v>1.89</v>
      </c>
      <c r="Q152" s="131">
        <v>4.3800000000000002E-3</v>
      </c>
      <c r="R152" s="131">
        <f t="shared" si="2"/>
        <v>2.2995000000000002E-2</v>
      </c>
      <c r="S152" s="131">
        <v>0</v>
      </c>
      <c r="T152" s="132">
        <f t="shared" si="3"/>
        <v>0</v>
      </c>
      <c r="AR152" s="133" t="s">
        <v>127</v>
      </c>
      <c r="AT152" s="133" t="s">
        <v>123</v>
      </c>
      <c r="AU152" s="133" t="s">
        <v>128</v>
      </c>
      <c r="AY152" s="14" t="s">
        <v>120</v>
      </c>
      <c r="BE152" s="134">
        <f t="shared" si="4"/>
        <v>0</v>
      </c>
      <c r="BF152" s="134">
        <f t="shared" si="5"/>
        <v>1359.75</v>
      </c>
      <c r="BG152" s="134">
        <f t="shared" si="6"/>
        <v>0</v>
      </c>
      <c r="BH152" s="134">
        <f t="shared" si="7"/>
        <v>0</v>
      </c>
      <c r="BI152" s="134">
        <f t="shared" si="8"/>
        <v>0</v>
      </c>
      <c r="BJ152" s="14" t="s">
        <v>128</v>
      </c>
      <c r="BK152" s="134">
        <f t="shared" si="9"/>
        <v>1359.75</v>
      </c>
      <c r="BL152" s="14" t="s">
        <v>127</v>
      </c>
      <c r="BM152" s="133" t="s">
        <v>166</v>
      </c>
    </row>
    <row r="153" spans="2:65" s="1" customFormat="1" ht="22.9" customHeight="1">
      <c r="B153" s="121"/>
      <c r="C153" s="122" t="s">
        <v>167</v>
      </c>
      <c r="D153" s="122" t="s">
        <v>123</v>
      </c>
      <c r="E153" s="123" t="s">
        <v>168</v>
      </c>
      <c r="F153" s="124" t="s">
        <v>169</v>
      </c>
      <c r="G153" s="125" t="s">
        <v>134</v>
      </c>
      <c r="H153" s="126">
        <v>107</v>
      </c>
      <c r="I153" s="127">
        <v>384</v>
      </c>
      <c r="J153" s="127">
        <f t="shared" si="0"/>
        <v>41088</v>
      </c>
      <c r="K153" s="128"/>
      <c r="L153" s="26"/>
      <c r="M153" s="129" t="s">
        <v>1</v>
      </c>
      <c r="N153" s="130" t="s">
        <v>35</v>
      </c>
      <c r="O153" s="131">
        <v>0.46</v>
      </c>
      <c r="P153" s="131">
        <f t="shared" si="1"/>
        <v>49.22</v>
      </c>
      <c r="Q153" s="131">
        <v>1.7330000000000002E-2</v>
      </c>
      <c r="R153" s="131">
        <f t="shared" si="2"/>
        <v>1.8543100000000001</v>
      </c>
      <c r="S153" s="131">
        <v>0</v>
      </c>
      <c r="T153" s="132">
        <f t="shared" si="3"/>
        <v>0</v>
      </c>
      <c r="AR153" s="133" t="s">
        <v>127</v>
      </c>
      <c r="AT153" s="133" t="s">
        <v>123</v>
      </c>
      <c r="AU153" s="133" t="s">
        <v>128</v>
      </c>
      <c r="AY153" s="14" t="s">
        <v>120</v>
      </c>
      <c r="BE153" s="134">
        <f t="shared" si="4"/>
        <v>0</v>
      </c>
      <c r="BF153" s="134">
        <f t="shared" si="5"/>
        <v>41088</v>
      </c>
      <c r="BG153" s="134">
        <f t="shared" si="6"/>
        <v>0</v>
      </c>
      <c r="BH153" s="134">
        <f t="shared" si="7"/>
        <v>0</v>
      </c>
      <c r="BI153" s="134">
        <f t="shared" si="8"/>
        <v>0</v>
      </c>
      <c r="BJ153" s="14" t="s">
        <v>128</v>
      </c>
      <c r="BK153" s="134">
        <f t="shared" si="9"/>
        <v>41088</v>
      </c>
      <c r="BL153" s="14" t="s">
        <v>127</v>
      </c>
      <c r="BM153" s="133" t="s">
        <v>170</v>
      </c>
    </row>
    <row r="154" spans="2:65" s="1" customFormat="1" ht="22.9" customHeight="1">
      <c r="B154" s="121"/>
      <c r="C154" s="122" t="s">
        <v>171</v>
      </c>
      <c r="D154" s="122" t="s">
        <v>123</v>
      </c>
      <c r="E154" s="123" t="s">
        <v>168</v>
      </c>
      <c r="F154" s="124" t="s">
        <v>169</v>
      </c>
      <c r="G154" s="125" t="s">
        <v>134</v>
      </c>
      <c r="H154" s="126">
        <v>5.25</v>
      </c>
      <c r="I154" s="127">
        <v>384</v>
      </c>
      <c r="J154" s="127">
        <f t="shared" si="0"/>
        <v>2016</v>
      </c>
      <c r="K154" s="128"/>
      <c r="L154" s="26"/>
      <c r="M154" s="129" t="s">
        <v>1</v>
      </c>
      <c r="N154" s="130" t="s">
        <v>35</v>
      </c>
      <c r="O154" s="131">
        <v>0.46</v>
      </c>
      <c r="P154" s="131">
        <f t="shared" si="1"/>
        <v>2.415</v>
      </c>
      <c r="Q154" s="131">
        <v>1.7330000000000002E-2</v>
      </c>
      <c r="R154" s="131">
        <f t="shared" si="2"/>
        <v>9.0982500000000008E-2</v>
      </c>
      <c r="S154" s="131">
        <v>0</v>
      </c>
      <c r="T154" s="132">
        <f t="shared" si="3"/>
        <v>0</v>
      </c>
      <c r="AR154" s="133" t="s">
        <v>127</v>
      </c>
      <c r="AT154" s="133" t="s">
        <v>123</v>
      </c>
      <c r="AU154" s="133" t="s">
        <v>128</v>
      </c>
      <c r="AY154" s="14" t="s">
        <v>120</v>
      </c>
      <c r="BE154" s="134">
        <f t="shared" si="4"/>
        <v>0</v>
      </c>
      <c r="BF154" s="134">
        <f t="shared" si="5"/>
        <v>2016</v>
      </c>
      <c r="BG154" s="134">
        <f t="shared" si="6"/>
        <v>0</v>
      </c>
      <c r="BH154" s="134">
        <f t="shared" si="7"/>
        <v>0</v>
      </c>
      <c r="BI154" s="134">
        <f t="shared" si="8"/>
        <v>0</v>
      </c>
      <c r="BJ154" s="14" t="s">
        <v>128</v>
      </c>
      <c r="BK154" s="134">
        <f t="shared" si="9"/>
        <v>2016</v>
      </c>
      <c r="BL154" s="14" t="s">
        <v>127</v>
      </c>
      <c r="BM154" s="133" t="s">
        <v>172</v>
      </c>
    </row>
    <row r="155" spans="2:65" s="11" customFormat="1" ht="22.7" customHeight="1">
      <c r="B155" s="110"/>
      <c r="D155" s="111" t="s">
        <v>68</v>
      </c>
      <c r="E155" s="119" t="s">
        <v>157</v>
      </c>
      <c r="F155" s="119" t="s">
        <v>173</v>
      </c>
      <c r="J155" s="120">
        <f>BK155</f>
        <v>215920</v>
      </c>
      <c r="L155" s="110"/>
      <c r="M155" s="114"/>
      <c r="P155" s="115">
        <f>SUM(P156:P167)</f>
        <v>153.018</v>
      </c>
      <c r="R155" s="115">
        <f>SUM(R156:R167)</f>
        <v>0.56682500000000013</v>
      </c>
      <c r="T155" s="116">
        <f>SUM(T156:T167)</f>
        <v>1.0494999999999999</v>
      </c>
      <c r="AR155" s="111" t="s">
        <v>74</v>
      </c>
      <c r="AT155" s="117" t="s">
        <v>68</v>
      </c>
      <c r="AU155" s="117" t="s">
        <v>74</v>
      </c>
      <c r="AY155" s="111" t="s">
        <v>120</v>
      </c>
      <c r="BK155" s="118">
        <f>SUM(BK156:BK167)</f>
        <v>215920</v>
      </c>
    </row>
    <row r="156" spans="2:65" s="1" customFormat="1" ht="13.9" customHeight="1">
      <c r="B156" s="121"/>
      <c r="C156" s="122" t="s">
        <v>174</v>
      </c>
      <c r="D156" s="122" t="s">
        <v>123</v>
      </c>
      <c r="E156" s="123" t="s">
        <v>175</v>
      </c>
      <c r="F156" s="124" t="s">
        <v>176</v>
      </c>
      <c r="G156" s="125" t="s">
        <v>126</v>
      </c>
      <c r="H156" s="126">
        <v>85</v>
      </c>
      <c r="I156" s="127">
        <v>310</v>
      </c>
      <c r="J156" s="127">
        <f>ROUND(I156*H156,2)</f>
        <v>26350</v>
      </c>
      <c r="K156" s="128"/>
      <c r="L156" s="26"/>
      <c r="M156" s="129" t="s">
        <v>1</v>
      </c>
      <c r="N156" s="130" t="s">
        <v>35</v>
      </c>
      <c r="O156" s="131">
        <v>0.69799999999999995</v>
      </c>
      <c r="P156" s="131">
        <f>O156*H156</f>
        <v>59.33</v>
      </c>
      <c r="Q156" s="131">
        <v>4.4200000000000003E-3</v>
      </c>
      <c r="R156" s="131">
        <f>Q156*H156</f>
        <v>0.37570000000000003</v>
      </c>
      <c r="S156" s="131">
        <v>0</v>
      </c>
      <c r="T156" s="132">
        <f>S156*H156</f>
        <v>0</v>
      </c>
      <c r="AR156" s="133" t="s">
        <v>127</v>
      </c>
      <c r="AT156" s="133" t="s">
        <v>123</v>
      </c>
      <c r="AU156" s="133" t="s">
        <v>128</v>
      </c>
      <c r="AY156" s="14" t="s">
        <v>120</v>
      </c>
      <c r="BE156" s="134">
        <f>IF(N156="základní",J156,0)</f>
        <v>0</v>
      </c>
      <c r="BF156" s="134">
        <f>IF(N156="snížená",J156,0)</f>
        <v>26350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4" t="s">
        <v>128</v>
      </c>
      <c r="BK156" s="134">
        <f>ROUND(I156*H156,2)</f>
        <v>26350</v>
      </c>
      <c r="BL156" s="14" t="s">
        <v>127</v>
      </c>
      <c r="BM156" s="133" t="s">
        <v>177</v>
      </c>
    </row>
    <row r="157" spans="2:65" s="1" customFormat="1" ht="22.9" customHeight="1">
      <c r="B157" s="121"/>
      <c r="C157" s="142" t="s">
        <v>8</v>
      </c>
      <c r="D157" s="142" t="s">
        <v>178</v>
      </c>
      <c r="E157" s="143" t="s">
        <v>179</v>
      </c>
      <c r="F157" s="144" t="s">
        <v>180</v>
      </c>
      <c r="G157" s="145" t="s">
        <v>126</v>
      </c>
      <c r="H157" s="146">
        <v>85</v>
      </c>
      <c r="I157" s="147">
        <v>539</v>
      </c>
      <c r="J157" s="147">
        <f>ROUND(I157*H157,2)</f>
        <v>45815</v>
      </c>
      <c r="K157" s="148"/>
      <c r="L157" s="149"/>
      <c r="M157" s="150" t="s">
        <v>1</v>
      </c>
      <c r="N157" s="151" t="s">
        <v>35</v>
      </c>
      <c r="O157" s="131">
        <v>0</v>
      </c>
      <c r="P157" s="131">
        <f>O157*H157</f>
        <v>0</v>
      </c>
      <c r="Q157" s="131">
        <v>1.41E-3</v>
      </c>
      <c r="R157" s="131">
        <f>Q157*H157</f>
        <v>0.11985</v>
      </c>
      <c r="S157" s="131">
        <v>0</v>
      </c>
      <c r="T157" s="132">
        <f>S157*H157</f>
        <v>0</v>
      </c>
      <c r="AR157" s="133" t="s">
        <v>153</v>
      </c>
      <c r="AT157" s="133" t="s">
        <v>178</v>
      </c>
      <c r="AU157" s="133" t="s">
        <v>128</v>
      </c>
      <c r="AY157" s="14" t="s">
        <v>120</v>
      </c>
      <c r="BE157" s="134">
        <f>IF(N157="základní",J157,0)</f>
        <v>0</v>
      </c>
      <c r="BF157" s="134">
        <f>IF(N157="snížená",J157,0)</f>
        <v>45815</v>
      </c>
      <c r="BG157" s="134">
        <f>IF(N157="zákl. přenesená",J157,0)</f>
        <v>0</v>
      </c>
      <c r="BH157" s="134">
        <f>IF(N157="sníž. přenesená",J157,0)</f>
        <v>0</v>
      </c>
      <c r="BI157" s="134">
        <f>IF(N157="nulová",J157,0)</f>
        <v>0</v>
      </c>
      <c r="BJ157" s="14" t="s">
        <v>128</v>
      </c>
      <c r="BK157" s="134">
        <f>ROUND(I157*H157,2)</f>
        <v>45815</v>
      </c>
      <c r="BL157" s="14" t="s">
        <v>127</v>
      </c>
      <c r="BM157" s="133" t="s">
        <v>181</v>
      </c>
    </row>
    <row r="158" spans="2:65" s="1" customFormat="1" ht="22.9" customHeight="1">
      <c r="B158" s="121"/>
      <c r="C158" s="122" t="s">
        <v>182</v>
      </c>
      <c r="D158" s="122" t="s">
        <v>123</v>
      </c>
      <c r="E158" s="123" t="s">
        <v>183</v>
      </c>
      <c r="F158" s="124" t="s">
        <v>184</v>
      </c>
      <c r="G158" s="125" t="s">
        <v>126</v>
      </c>
      <c r="H158" s="126">
        <v>170</v>
      </c>
      <c r="I158" s="127">
        <v>125</v>
      </c>
      <c r="J158" s="127">
        <f>ROUND(I158*H158,2)</f>
        <v>21250</v>
      </c>
      <c r="K158" s="128"/>
      <c r="L158" s="26"/>
      <c r="M158" s="129" t="s">
        <v>1</v>
      </c>
      <c r="N158" s="130" t="s">
        <v>35</v>
      </c>
      <c r="O158" s="131">
        <v>0.16200000000000001</v>
      </c>
      <c r="P158" s="131">
        <f>O158*H158</f>
        <v>27.54</v>
      </c>
      <c r="Q158" s="131">
        <v>2.5999999999999998E-4</v>
      </c>
      <c r="R158" s="131">
        <f>Q158*H158</f>
        <v>4.4199999999999996E-2</v>
      </c>
      <c r="S158" s="131">
        <v>0</v>
      </c>
      <c r="T158" s="132">
        <f>S158*H158</f>
        <v>0</v>
      </c>
      <c r="AR158" s="133" t="s">
        <v>127</v>
      </c>
      <c r="AT158" s="133" t="s">
        <v>123</v>
      </c>
      <c r="AU158" s="133" t="s">
        <v>128</v>
      </c>
      <c r="AY158" s="14" t="s">
        <v>120</v>
      </c>
      <c r="BE158" s="134">
        <f>IF(N158="základní",J158,0)</f>
        <v>0</v>
      </c>
      <c r="BF158" s="134">
        <f>IF(N158="snížená",J158,0)</f>
        <v>21250</v>
      </c>
      <c r="BG158" s="134">
        <f>IF(N158="zákl. přenesená",J158,0)</f>
        <v>0</v>
      </c>
      <c r="BH158" s="134">
        <f>IF(N158="sníž. přenesená",J158,0)</f>
        <v>0</v>
      </c>
      <c r="BI158" s="134">
        <f>IF(N158="nulová",J158,0)</f>
        <v>0</v>
      </c>
      <c r="BJ158" s="14" t="s">
        <v>128</v>
      </c>
      <c r="BK158" s="134">
        <f>ROUND(I158*H158,2)</f>
        <v>21250</v>
      </c>
      <c r="BL158" s="14" t="s">
        <v>127</v>
      </c>
      <c r="BM158" s="133" t="s">
        <v>185</v>
      </c>
    </row>
    <row r="159" spans="2:65" s="12" customFormat="1">
      <c r="B159" s="135"/>
      <c r="D159" s="136" t="s">
        <v>130</v>
      </c>
      <c r="E159" s="137" t="s">
        <v>1</v>
      </c>
      <c r="F159" s="138" t="s">
        <v>186</v>
      </c>
      <c r="H159" s="139">
        <v>170</v>
      </c>
      <c r="L159" s="135"/>
      <c r="M159" s="140"/>
      <c r="T159" s="141"/>
      <c r="AT159" s="137" t="s">
        <v>130</v>
      </c>
      <c r="AU159" s="137" t="s">
        <v>128</v>
      </c>
      <c r="AV159" s="12" t="s">
        <v>128</v>
      </c>
      <c r="AW159" s="12" t="s">
        <v>26</v>
      </c>
      <c r="AX159" s="12" t="s">
        <v>74</v>
      </c>
      <c r="AY159" s="137" t="s">
        <v>120</v>
      </c>
    </row>
    <row r="160" spans="2:65" s="1" customFormat="1" ht="22.9" customHeight="1">
      <c r="B160" s="121"/>
      <c r="C160" s="122" t="s">
        <v>187</v>
      </c>
      <c r="D160" s="122" t="s">
        <v>123</v>
      </c>
      <c r="E160" s="123" t="s">
        <v>188</v>
      </c>
      <c r="F160" s="124" t="s">
        <v>189</v>
      </c>
      <c r="G160" s="125" t="s">
        <v>126</v>
      </c>
      <c r="H160" s="126">
        <v>5</v>
      </c>
      <c r="I160" s="127">
        <v>79</v>
      </c>
      <c r="J160" s="127">
        <f>ROUND(I160*H160,2)</f>
        <v>395</v>
      </c>
      <c r="K160" s="128"/>
      <c r="L160" s="26"/>
      <c r="M160" s="129" t="s">
        <v>1</v>
      </c>
      <c r="N160" s="130" t="s">
        <v>35</v>
      </c>
      <c r="O160" s="131">
        <v>0.21299999999999999</v>
      </c>
      <c r="P160" s="131">
        <f>O160*H160</f>
        <v>1.0649999999999999</v>
      </c>
      <c r="Q160" s="131">
        <v>0</v>
      </c>
      <c r="R160" s="131">
        <f>Q160*H160</f>
        <v>0</v>
      </c>
      <c r="S160" s="131">
        <v>6.9000000000000006E-2</v>
      </c>
      <c r="T160" s="132">
        <f>S160*H160</f>
        <v>0.34500000000000003</v>
      </c>
      <c r="AR160" s="133" t="s">
        <v>127</v>
      </c>
      <c r="AT160" s="133" t="s">
        <v>123</v>
      </c>
      <c r="AU160" s="133" t="s">
        <v>128</v>
      </c>
      <c r="AY160" s="14" t="s">
        <v>120</v>
      </c>
      <c r="BE160" s="134">
        <f>IF(N160="základní",J160,0)</f>
        <v>0</v>
      </c>
      <c r="BF160" s="134">
        <f>IF(N160="snížená",J160,0)</f>
        <v>395</v>
      </c>
      <c r="BG160" s="134">
        <f>IF(N160="zákl. přenesená",J160,0)</f>
        <v>0</v>
      </c>
      <c r="BH160" s="134">
        <f>IF(N160="sníž. přenesená",J160,0)</f>
        <v>0</v>
      </c>
      <c r="BI160" s="134">
        <f>IF(N160="nulová",J160,0)</f>
        <v>0</v>
      </c>
      <c r="BJ160" s="14" t="s">
        <v>128</v>
      </c>
      <c r="BK160" s="134">
        <f>ROUND(I160*H160,2)</f>
        <v>395</v>
      </c>
      <c r="BL160" s="14" t="s">
        <v>127</v>
      </c>
      <c r="BM160" s="133" t="s">
        <v>190</v>
      </c>
    </row>
    <row r="161" spans="2:65" s="1" customFormat="1" ht="22.9" customHeight="1">
      <c r="B161" s="121"/>
      <c r="C161" s="122" t="s">
        <v>191</v>
      </c>
      <c r="D161" s="122" t="s">
        <v>123</v>
      </c>
      <c r="E161" s="123" t="s">
        <v>192</v>
      </c>
      <c r="F161" s="124" t="s">
        <v>193</v>
      </c>
      <c r="G161" s="125" t="s">
        <v>194</v>
      </c>
      <c r="H161" s="126">
        <v>5.5</v>
      </c>
      <c r="I161" s="127">
        <v>2700</v>
      </c>
      <c r="J161" s="127">
        <f>ROUND(I161*H161,2)</f>
        <v>14850</v>
      </c>
      <c r="K161" s="128"/>
      <c r="L161" s="26"/>
      <c r="M161" s="129" t="s">
        <v>1</v>
      </c>
      <c r="N161" s="130" t="s">
        <v>35</v>
      </c>
      <c r="O161" s="131">
        <v>0.6</v>
      </c>
      <c r="P161" s="131">
        <f>O161*H161</f>
        <v>3.3</v>
      </c>
      <c r="Q161" s="131">
        <v>7.3999999999999999E-4</v>
      </c>
      <c r="R161" s="131">
        <f>Q161*H161</f>
        <v>4.0699999999999998E-3</v>
      </c>
      <c r="S161" s="131">
        <v>8.0000000000000002E-3</v>
      </c>
      <c r="T161" s="132">
        <f>S161*H161</f>
        <v>4.3999999999999997E-2</v>
      </c>
      <c r="AR161" s="133" t="s">
        <v>127</v>
      </c>
      <c r="AT161" s="133" t="s">
        <v>123</v>
      </c>
      <c r="AU161" s="133" t="s">
        <v>128</v>
      </c>
      <c r="AY161" s="14" t="s">
        <v>120</v>
      </c>
      <c r="BE161" s="134">
        <f>IF(N161="základní",J161,0)</f>
        <v>0</v>
      </c>
      <c r="BF161" s="134">
        <f>IF(N161="snížená",J161,0)</f>
        <v>14850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4" t="s">
        <v>128</v>
      </c>
      <c r="BK161" s="134">
        <f>ROUND(I161*H161,2)</f>
        <v>14850</v>
      </c>
      <c r="BL161" s="14" t="s">
        <v>127</v>
      </c>
      <c r="BM161" s="133" t="s">
        <v>195</v>
      </c>
    </row>
    <row r="162" spans="2:65" s="12" customFormat="1">
      <c r="B162" s="135"/>
      <c r="D162" s="136" t="s">
        <v>130</v>
      </c>
      <c r="E162" s="137" t="s">
        <v>1</v>
      </c>
      <c r="F162" s="138" t="s">
        <v>196</v>
      </c>
      <c r="H162" s="139">
        <v>5.5</v>
      </c>
      <c r="L162" s="135"/>
      <c r="M162" s="140"/>
      <c r="T162" s="141"/>
      <c r="AT162" s="137" t="s">
        <v>130</v>
      </c>
      <c r="AU162" s="137" t="s">
        <v>128</v>
      </c>
      <c r="AV162" s="12" t="s">
        <v>128</v>
      </c>
      <c r="AW162" s="12" t="s">
        <v>26</v>
      </c>
      <c r="AX162" s="12" t="s">
        <v>74</v>
      </c>
      <c r="AY162" s="137" t="s">
        <v>120</v>
      </c>
    </row>
    <row r="163" spans="2:65" s="1" customFormat="1" ht="22.9" customHeight="1">
      <c r="B163" s="121"/>
      <c r="C163" s="122" t="s">
        <v>197</v>
      </c>
      <c r="D163" s="122" t="s">
        <v>123</v>
      </c>
      <c r="E163" s="123" t="s">
        <v>198</v>
      </c>
      <c r="F163" s="124" t="s">
        <v>199</v>
      </c>
      <c r="G163" s="125" t="s">
        <v>194</v>
      </c>
      <c r="H163" s="126">
        <v>25</v>
      </c>
      <c r="I163" s="127">
        <v>2980</v>
      </c>
      <c r="J163" s="127">
        <f>ROUND(I163*H163,2)</f>
        <v>74500</v>
      </c>
      <c r="K163" s="128"/>
      <c r="L163" s="26"/>
      <c r="M163" s="129" t="s">
        <v>1</v>
      </c>
      <c r="N163" s="130" t="s">
        <v>35</v>
      </c>
      <c r="O163" s="131">
        <v>1</v>
      </c>
      <c r="P163" s="131">
        <f>O163*H163</f>
        <v>25</v>
      </c>
      <c r="Q163" s="131">
        <v>6.7000000000000002E-4</v>
      </c>
      <c r="R163" s="131">
        <f>Q163*H163</f>
        <v>1.6750000000000001E-2</v>
      </c>
      <c r="S163" s="131">
        <v>0.02</v>
      </c>
      <c r="T163" s="132">
        <f>S163*H163</f>
        <v>0.5</v>
      </c>
      <c r="AR163" s="133" t="s">
        <v>127</v>
      </c>
      <c r="AT163" s="133" t="s">
        <v>123</v>
      </c>
      <c r="AU163" s="133" t="s">
        <v>128</v>
      </c>
      <c r="AY163" s="14" t="s">
        <v>120</v>
      </c>
      <c r="BE163" s="134">
        <f>IF(N163="základní",J163,0)</f>
        <v>0</v>
      </c>
      <c r="BF163" s="134">
        <f>IF(N163="snížená",J163,0)</f>
        <v>74500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4" t="s">
        <v>128</v>
      </c>
      <c r="BK163" s="134">
        <f>ROUND(I163*H163,2)</f>
        <v>74500</v>
      </c>
      <c r="BL163" s="14" t="s">
        <v>127</v>
      </c>
      <c r="BM163" s="133" t="s">
        <v>200</v>
      </c>
    </row>
    <row r="164" spans="2:65" s="12" customFormat="1">
      <c r="B164" s="135"/>
      <c r="D164" s="136" t="s">
        <v>130</v>
      </c>
      <c r="E164" s="137" t="s">
        <v>1</v>
      </c>
      <c r="F164" s="138" t="s">
        <v>201</v>
      </c>
      <c r="H164" s="139">
        <v>25</v>
      </c>
      <c r="L164" s="135"/>
      <c r="M164" s="140"/>
      <c r="T164" s="141"/>
      <c r="AT164" s="137" t="s">
        <v>130</v>
      </c>
      <c r="AU164" s="137" t="s">
        <v>128</v>
      </c>
      <c r="AV164" s="12" t="s">
        <v>128</v>
      </c>
      <c r="AW164" s="12" t="s">
        <v>26</v>
      </c>
      <c r="AX164" s="12" t="s">
        <v>74</v>
      </c>
      <c r="AY164" s="137" t="s">
        <v>120</v>
      </c>
    </row>
    <row r="165" spans="2:65" s="1" customFormat="1" ht="22.9" customHeight="1">
      <c r="B165" s="121"/>
      <c r="C165" s="122" t="s">
        <v>202</v>
      </c>
      <c r="D165" s="122" t="s">
        <v>123</v>
      </c>
      <c r="E165" s="123" t="s">
        <v>203</v>
      </c>
      <c r="F165" s="124" t="s">
        <v>204</v>
      </c>
      <c r="G165" s="125" t="s">
        <v>194</v>
      </c>
      <c r="H165" s="126">
        <v>0.5</v>
      </c>
      <c r="I165" s="127">
        <v>4320</v>
      </c>
      <c r="J165" s="127">
        <f>ROUND(I165*H165,2)</f>
        <v>2160</v>
      </c>
      <c r="K165" s="128"/>
      <c r="L165" s="26"/>
      <c r="M165" s="129" t="s">
        <v>1</v>
      </c>
      <c r="N165" s="130" t="s">
        <v>35</v>
      </c>
      <c r="O165" s="131">
        <v>3.306</v>
      </c>
      <c r="P165" s="131">
        <f>O165*H165</f>
        <v>1.653</v>
      </c>
      <c r="Q165" s="131">
        <v>1.01E-3</v>
      </c>
      <c r="R165" s="131">
        <f>Q165*H165</f>
        <v>5.0500000000000002E-4</v>
      </c>
      <c r="S165" s="131">
        <v>1.0999999999999999E-2</v>
      </c>
      <c r="T165" s="132">
        <f>S165*H165</f>
        <v>5.4999999999999997E-3</v>
      </c>
      <c r="AR165" s="133" t="s">
        <v>127</v>
      </c>
      <c r="AT165" s="133" t="s">
        <v>123</v>
      </c>
      <c r="AU165" s="133" t="s">
        <v>128</v>
      </c>
      <c r="AY165" s="14" t="s">
        <v>120</v>
      </c>
      <c r="BE165" s="134">
        <f>IF(N165="základní",J165,0)</f>
        <v>0</v>
      </c>
      <c r="BF165" s="134">
        <f>IF(N165="snížená",J165,0)</f>
        <v>2160</v>
      </c>
      <c r="BG165" s="134">
        <f>IF(N165="zákl. přenesená",J165,0)</f>
        <v>0</v>
      </c>
      <c r="BH165" s="134">
        <f>IF(N165="sníž. přenesená",J165,0)</f>
        <v>0</v>
      </c>
      <c r="BI165" s="134">
        <f>IF(N165="nulová",J165,0)</f>
        <v>0</v>
      </c>
      <c r="BJ165" s="14" t="s">
        <v>128</v>
      </c>
      <c r="BK165" s="134">
        <f>ROUND(I165*H165,2)</f>
        <v>2160</v>
      </c>
      <c r="BL165" s="14" t="s">
        <v>127</v>
      </c>
      <c r="BM165" s="133" t="s">
        <v>205</v>
      </c>
    </row>
    <row r="166" spans="2:65" s="1" customFormat="1" ht="22.9" customHeight="1">
      <c r="B166" s="121"/>
      <c r="C166" s="122" t="s">
        <v>7</v>
      </c>
      <c r="D166" s="122" t="s">
        <v>123</v>
      </c>
      <c r="E166" s="123" t="s">
        <v>206</v>
      </c>
      <c r="F166" s="124" t="s">
        <v>207</v>
      </c>
      <c r="G166" s="125" t="s">
        <v>194</v>
      </c>
      <c r="H166" s="126">
        <v>5</v>
      </c>
      <c r="I166" s="127">
        <v>6120</v>
      </c>
      <c r="J166" s="127">
        <f>ROUND(I166*H166,2)</f>
        <v>30600</v>
      </c>
      <c r="K166" s="128"/>
      <c r="L166" s="26"/>
      <c r="M166" s="129" t="s">
        <v>1</v>
      </c>
      <c r="N166" s="130" t="s">
        <v>35</v>
      </c>
      <c r="O166" s="131">
        <v>7.0259999999999998</v>
      </c>
      <c r="P166" s="131">
        <f>O166*H166</f>
        <v>35.129999999999995</v>
      </c>
      <c r="Q166" s="131">
        <v>1.15E-3</v>
      </c>
      <c r="R166" s="131">
        <f>Q166*H166</f>
        <v>5.7499999999999999E-3</v>
      </c>
      <c r="S166" s="131">
        <v>3.1E-2</v>
      </c>
      <c r="T166" s="132">
        <f>S166*H166</f>
        <v>0.155</v>
      </c>
      <c r="AR166" s="133" t="s">
        <v>127</v>
      </c>
      <c r="AT166" s="133" t="s">
        <v>123</v>
      </c>
      <c r="AU166" s="133" t="s">
        <v>128</v>
      </c>
      <c r="AY166" s="14" t="s">
        <v>120</v>
      </c>
      <c r="BE166" s="134">
        <f>IF(N166="základní",J166,0)</f>
        <v>0</v>
      </c>
      <c r="BF166" s="134">
        <f>IF(N166="snížená",J166,0)</f>
        <v>30600</v>
      </c>
      <c r="BG166" s="134">
        <f>IF(N166="zákl. přenesená",J166,0)</f>
        <v>0</v>
      </c>
      <c r="BH166" s="134">
        <f>IF(N166="sníž. přenesená",J166,0)</f>
        <v>0</v>
      </c>
      <c r="BI166" s="134">
        <f>IF(N166="nulová",J166,0)</f>
        <v>0</v>
      </c>
      <c r="BJ166" s="14" t="s">
        <v>128</v>
      </c>
      <c r="BK166" s="134">
        <f>ROUND(I166*H166,2)</f>
        <v>30600</v>
      </c>
      <c r="BL166" s="14" t="s">
        <v>127</v>
      </c>
      <c r="BM166" s="133" t="s">
        <v>208</v>
      </c>
    </row>
    <row r="167" spans="2:65" s="12" customFormat="1">
      <c r="B167" s="135"/>
      <c r="D167" s="136" t="s">
        <v>130</v>
      </c>
      <c r="E167" s="137" t="s">
        <v>1</v>
      </c>
      <c r="F167" s="138" t="s">
        <v>209</v>
      </c>
      <c r="H167" s="139">
        <v>5</v>
      </c>
      <c r="L167" s="135"/>
      <c r="M167" s="140"/>
      <c r="T167" s="141"/>
      <c r="AT167" s="137" t="s">
        <v>130</v>
      </c>
      <c r="AU167" s="137" t="s">
        <v>128</v>
      </c>
      <c r="AV167" s="12" t="s">
        <v>128</v>
      </c>
      <c r="AW167" s="12" t="s">
        <v>26</v>
      </c>
      <c r="AX167" s="12" t="s">
        <v>74</v>
      </c>
      <c r="AY167" s="137" t="s">
        <v>120</v>
      </c>
    </row>
    <row r="168" spans="2:65" s="11" customFormat="1" ht="22.7" customHeight="1">
      <c r="B168" s="110"/>
      <c r="D168" s="111" t="s">
        <v>68</v>
      </c>
      <c r="E168" s="119" t="s">
        <v>210</v>
      </c>
      <c r="F168" s="119" t="s">
        <v>211</v>
      </c>
      <c r="J168" s="120">
        <f>BK168</f>
        <v>598.47</v>
      </c>
      <c r="L168" s="110"/>
      <c r="M168" s="114"/>
      <c r="P168" s="115">
        <f>SUM(P169:P170)</f>
        <v>0.49528800000000006</v>
      </c>
      <c r="R168" s="115">
        <f>SUM(R169:R170)</f>
        <v>0</v>
      </c>
      <c r="T168" s="116">
        <f>SUM(T169:T170)</f>
        <v>0</v>
      </c>
      <c r="AR168" s="111" t="s">
        <v>74</v>
      </c>
      <c r="AT168" s="117" t="s">
        <v>68</v>
      </c>
      <c r="AU168" s="117" t="s">
        <v>74</v>
      </c>
      <c r="AY168" s="111" t="s">
        <v>120</v>
      </c>
      <c r="BK168" s="118">
        <f>SUM(BK169:BK170)</f>
        <v>598.47</v>
      </c>
    </row>
    <row r="169" spans="2:65" s="1" customFormat="1" ht="22.9" customHeight="1">
      <c r="B169" s="121"/>
      <c r="C169" s="122" t="s">
        <v>212</v>
      </c>
      <c r="D169" s="122" t="s">
        <v>123</v>
      </c>
      <c r="E169" s="123" t="s">
        <v>213</v>
      </c>
      <c r="F169" s="124" t="s">
        <v>214</v>
      </c>
      <c r="G169" s="125" t="s">
        <v>215</v>
      </c>
      <c r="H169" s="126">
        <v>2.2930000000000001</v>
      </c>
      <c r="I169" s="127">
        <v>128</v>
      </c>
      <c r="J169" s="127">
        <f>ROUND(I169*H169,2)</f>
        <v>293.5</v>
      </c>
      <c r="K169" s="128"/>
      <c r="L169" s="26"/>
      <c r="M169" s="129" t="s">
        <v>1</v>
      </c>
      <c r="N169" s="130" t="s">
        <v>35</v>
      </c>
      <c r="O169" s="131">
        <v>0.08</v>
      </c>
      <c r="P169" s="131">
        <f>O169*H169</f>
        <v>0.18344000000000002</v>
      </c>
      <c r="Q169" s="131">
        <v>0</v>
      </c>
      <c r="R169" s="131">
        <f>Q169*H169</f>
        <v>0</v>
      </c>
      <c r="S169" s="131">
        <v>0</v>
      </c>
      <c r="T169" s="132">
        <f>S169*H169</f>
        <v>0</v>
      </c>
      <c r="AR169" s="133" t="s">
        <v>127</v>
      </c>
      <c r="AT169" s="133" t="s">
        <v>123</v>
      </c>
      <c r="AU169" s="133" t="s">
        <v>128</v>
      </c>
      <c r="AY169" s="14" t="s">
        <v>120</v>
      </c>
      <c r="BE169" s="134">
        <f>IF(N169="základní",J169,0)</f>
        <v>0</v>
      </c>
      <c r="BF169" s="134">
        <f>IF(N169="snížená",J169,0)</f>
        <v>293.5</v>
      </c>
      <c r="BG169" s="134">
        <f>IF(N169="zákl. přenesená",J169,0)</f>
        <v>0</v>
      </c>
      <c r="BH169" s="134">
        <f>IF(N169="sníž. přenesená",J169,0)</f>
        <v>0</v>
      </c>
      <c r="BI169" s="134">
        <f>IF(N169="nulová",J169,0)</f>
        <v>0</v>
      </c>
      <c r="BJ169" s="14" t="s">
        <v>128</v>
      </c>
      <c r="BK169" s="134">
        <f>ROUND(I169*H169,2)</f>
        <v>293.5</v>
      </c>
      <c r="BL169" s="14" t="s">
        <v>127</v>
      </c>
      <c r="BM169" s="133" t="s">
        <v>216</v>
      </c>
    </row>
    <row r="170" spans="2:65" s="1" customFormat="1" ht="13.9" customHeight="1">
      <c r="B170" s="121"/>
      <c r="C170" s="122" t="s">
        <v>217</v>
      </c>
      <c r="D170" s="122" t="s">
        <v>123</v>
      </c>
      <c r="E170" s="123" t="s">
        <v>218</v>
      </c>
      <c r="F170" s="124" t="s">
        <v>219</v>
      </c>
      <c r="G170" s="125" t="s">
        <v>215</v>
      </c>
      <c r="H170" s="126">
        <v>2.2930000000000001</v>
      </c>
      <c r="I170" s="127">
        <v>133</v>
      </c>
      <c r="J170" s="127">
        <f>ROUND(I170*H170,2)</f>
        <v>304.97000000000003</v>
      </c>
      <c r="K170" s="128"/>
      <c r="L170" s="26"/>
      <c r="M170" s="129" t="s">
        <v>1</v>
      </c>
      <c r="N170" s="130" t="s">
        <v>35</v>
      </c>
      <c r="O170" s="131">
        <v>0.13600000000000001</v>
      </c>
      <c r="P170" s="131">
        <f>O170*H170</f>
        <v>0.31184800000000007</v>
      </c>
      <c r="Q170" s="131">
        <v>0</v>
      </c>
      <c r="R170" s="131">
        <f>Q170*H170</f>
        <v>0</v>
      </c>
      <c r="S170" s="131">
        <v>0</v>
      </c>
      <c r="T170" s="132">
        <f>S170*H170</f>
        <v>0</v>
      </c>
      <c r="AR170" s="133" t="s">
        <v>127</v>
      </c>
      <c r="AT170" s="133" t="s">
        <v>123</v>
      </c>
      <c r="AU170" s="133" t="s">
        <v>128</v>
      </c>
      <c r="AY170" s="14" t="s">
        <v>120</v>
      </c>
      <c r="BE170" s="134">
        <f>IF(N170="základní",J170,0)</f>
        <v>0</v>
      </c>
      <c r="BF170" s="134">
        <f>IF(N170="snížená",J170,0)</f>
        <v>304.97000000000003</v>
      </c>
      <c r="BG170" s="134">
        <f>IF(N170="zákl. přenesená",J170,0)</f>
        <v>0</v>
      </c>
      <c r="BH170" s="134">
        <f>IF(N170="sníž. přenesená",J170,0)</f>
        <v>0</v>
      </c>
      <c r="BI170" s="134">
        <f>IF(N170="nulová",J170,0)</f>
        <v>0</v>
      </c>
      <c r="BJ170" s="14" t="s">
        <v>128</v>
      </c>
      <c r="BK170" s="134">
        <f>ROUND(I170*H170,2)</f>
        <v>304.97000000000003</v>
      </c>
      <c r="BL170" s="14" t="s">
        <v>127</v>
      </c>
      <c r="BM170" s="133" t="s">
        <v>220</v>
      </c>
    </row>
    <row r="171" spans="2:65" s="11" customFormat="1" ht="22.7" customHeight="1">
      <c r="B171" s="110"/>
      <c r="D171" s="111" t="s">
        <v>68</v>
      </c>
      <c r="E171" s="119" t="s">
        <v>221</v>
      </c>
      <c r="F171" s="119" t="s">
        <v>222</v>
      </c>
      <c r="J171" s="120">
        <f>BK171</f>
        <v>31704.45</v>
      </c>
      <c r="L171" s="110"/>
      <c r="M171" s="114"/>
      <c r="P171" s="115">
        <f>SUM(P172:P173)</f>
        <v>63.735750000000003</v>
      </c>
      <c r="R171" s="115">
        <f>SUM(R172:R173)</f>
        <v>0</v>
      </c>
      <c r="T171" s="116">
        <f>SUM(T172:T173)</f>
        <v>0</v>
      </c>
      <c r="AR171" s="111" t="s">
        <v>74</v>
      </c>
      <c r="AT171" s="117" t="s">
        <v>68</v>
      </c>
      <c r="AU171" s="117" t="s">
        <v>74</v>
      </c>
      <c r="AY171" s="111" t="s">
        <v>120</v>
      </c>
      <c r="BK171" s="118">
        <f>SUM(BK172:BK173)</f>
        <v>31704.45</v>
      </c>
    </row>
    <row r="172" spans="2:65" s="1" customFormat="1" ht="13.9" customHeight="1">
      <c r="B172" s="121"/>
      <c r="C172" s="122" t="s">
        <v>223</v>
      </c>
      <c r="D172" s="122" t="s">
        <v>123</v>
      </c>
      <c r="E172" s="123" t="s">
        <v>224</v>
      </c>
      <c r="F172" s="124" t="s">
        <v>225</v>
      </c>
      <c r="G172" s="125" t="s">
        <v>215</v>
      </c>
      <c r="H172" s="126">
        <v>10.895</v>
      </c>
      <c r="I172" s="127">
        <v>2320</v>
      </c>
      <c r="J172" s="127">
        <f>ROUND(I172*H172,2)</f>
        <v>25276.400000000001</v>
      </c>
      <c r="K172" s="128"/>
      <c r="L172" s="26"/>
      <c r="M172" s="129" t="s">
        <v>1</v>
      </c>
      <c r="N172" s="130" t="s">
        <v>35</v>
      </c>
      <c r="O172" s="131">
        <v>4.4400000000000004</v>
      </c>
      <c r="P172" s="131">
        <f>O172*H172</f>
        <v>48.373800000000003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127</v>
      </c>
      <c r="AT172" s="133" t="s">
        <v>123</v>
      </c>
      <c r="AU172" s="133" t="s">
        <v>128</v>
      </c>
      <c r="AY172" s="14" t="s">
        <v>120</v>
      </c>
      <c r="BE172" s="134">
        <f>IF(N172="základní",J172,0)</f>
        <v>0</v>
      </c>
      <c r="BF172" s="134">
        <f>IF(N172="snížená",J172,0)</f>
        <v>25276.400000000001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4" t="s">
        <v>128</v>
      </c>
      <c r="BK172" s="134">
        <f>ROUND(I172*H172,2)</f>
        <v>25276.400000000001</v>
      </c>
      <c r="BL172" s="14" t="s">
        <v>127</v>
      </c>
      <c r="BM172" s="133" t="s">
        <v>226</v>
      </c>
    </row>
    <row r="173" spans="2:65" s="1" customFormat="1" ht="22.9" customHeight="1">
      <c r="B173" s="121"/>
      <c r="C173" s="122" t="s">
        <v>227</v>
      </c>
      <c r="D173" s="122" t="s">
        <v>123</v>
      </c>
      <c r="E173" s="123" t="s">
        <v>228</v>
      </c>
      <c r="F173" s="124" t="s">
        <v>229</v>
      </c>
      <c r="G173" s="125" t="s">
        <v>215</v>
      </c>
      <c r="H173" s="126">
        <v>10.895</v>
      </c>
      <c r="I173" s="127">
        <v>590</v>
      </c>
      <c r="J173" s="127">
        <f>ROUND(I173*H173,2)</f>
        <v>6428.05</v>
      </c>
      <c r="K173" s="128"/>
      <c r="L173" s="26"/>
      <c r="M173" s="129" t="s">
        <v>1</v>
      </c>
      <c r="N173" s="130" t="s">
        <v>35</v>
      </c>
      <c r="O173" s="131">
        <v>1.41</v>
      </c>
      <c r="P173" s="131">
        <f>O173*H173</f>
        <v>15.361949999999998</v>
      </c>
      <c r="Q173" s="131">
        <v>0</v>
      </c>
      <c r="R173" s="131">
        <f>Q173*H173</f>
        <v>0</v>
      </c>
      <c r="S173" s="131">
        <v>0</v>
      </c>
      <c r="T173" s="132">
        <f>S173*H173</f>
        <v>0</v>
      </c>
      <c r="AR173" s="133" t="s">
        <v>127</v>
      </c>
      <c r="AT173" s="133" t="s">
        <v>123</v>
      </c>
      <c r="AU173" s="133" t="s">
        <v>128</v>
      </c>
      <c r="AY173" s="14" t="s">
        <v>120</v>
      </c>
      <c r="BE173" s="134">
        <f>IF(N173="základní",J173,0)</f>
        <v>0</v>
      </c>
      <c r="BF173" s="134">
        <f>IF(N173="snížená",J173,0)</f>
        <v>6428.05</v>
      </c>
      <c r="BG173" s="134">
        <f>IF(N173="zákl. přenesená",J173,0)</f>
        <v>0</v>
      </c>
      <c r="BH173" s="134">
        <f>IF(N173="sníž. přenesená",J173,0)</f>
        <v>0</v>
      </c>
      <c r="BI173" s="134">
        <f>IF(N173="nulová",J173,0)</f>
        <v>0</v>
      </c>
      <c r="BJ173" s="14" t="s">
        <v>128</v>
      </c>
      <c r="BK173" s="134">
        <f>ROUND(I173*H173,2)</f>
        <v>6428.05</v>
      </c>
      <c r="BL173" s="14" t="s">
        <v>127</v>
      </c>
      <c r="BM173" s="133" t="s">
        <v>230</v>
      </c>
    </row>
    <row r="174" spans="2:65" s="11" customFormat="1" ht="25.9" customHeight="1">
      <c r="B174" s="110"/>
      <c r="D174" s="111" t="s">
        <v>68</v>
      </c>
      <c r="E174" s="112" t="s">
        <v>231</v>
      </c>
      <c r="F174" s="112" t="s">
        <v>232</v>
      </c>
      <c r="J174" s="113">
        <f>BK174</f>
        <v>996991.42999999993</v>
      </c>
      <c r="L174" s="110"/>
      <c r="M174" s="114"/>
      <c r="P174" s="115">
        <f>P175+P178+P185+P260+P280+P296+P300+P305+P315+P318+P325</f>
        <v>801.93993700000021</v>
      </c>
      <c r="R174" s="115">
        <f>R175+R178+R185+R260+R280+R296+R300+R305+R315+R318+R325</f>
        <v>16.361978000000001</v>
      </c>
      <c r="T174" s="116">
        <f>T175+T178+T185+T260+T280+T296+T300+T305+T315+T318+T325</f>
        <v>1.243225</v>
      </c>
      <c r="AR174" s="111" t="s">
        <v>128</v>
      </c>
      <c r="AT174" s="117" t="s">
        <v>68</v>
      </c>
      <c r="AU174" s="117" t="s">
        <v>69</v>
      </c>
      <c r="AY174" s="111" t="s">
        <v>120</v>
      </c>
      <c r="BK174" s="118">
        <f>BK175+BK178+BK185+BK260+BK280+BK296+BK300+BK305+BK315+BK318+BK325</f>
        <v>996991.42999999993</v>
      </c>
    </row>
    <row r="175" spans="2:65" s="11" customFormat="1" ht="22.7" customHeight="1">
      <c r="B175" s="110"/>
      <c r="D175" s="111" t="s">
        <v>68</v>
      </c>
      <c r="E175" s="119" t="s">
        <v>233</v>
      </c>
      <c r="F175" s="119" t="s">
        <v>234</v>
      </c>
      <c r="J175" s="120">
        <f>BK175</f>
        <v>24408</v>
      </c>
      <c r="L175" s="110"/>
      <c r="M175" s="114"/>
      <c r="P175" s="115">
        <f>SUM(P176:P177)</f>
        <v>15.713999999999999</v>
      </c>
      <c r="R175" s="115">
        <f>SUM(R176:R177)</f>
        <v>0.15984000000000001</v>
      </c>
      <c r="T175" s="116">
        <f>SUM(T176:T177)</f>
        <v>0</v>
      </c>
      <c r="AR175" s="111" t="s">
        <v>128</v>
      </c>
      <c r="AT175" s="117" t="s">
        <v>68</v>
      </c>
      <c r="AU175" s="117" t="s">
        <v>74</v>
      </c>
      <c r="AY175" s="111" t="s">
        <v>120</v>
      </c>
      <c r="BK175" s="118">
        <f>SUM(BK176:BK177)</f>
        <v>24408</v>
      </c>
    </row>
    <row r="176" spans="2:65" s="1" customFormat="1" ht="22.9" customHeight="1">
      <c r="B176" s="121"/>
      <c r="C176" s="122" t="s">
        <v>235</v>
      </c>
      <c r="D176" s="122" t="s">
        <v>123</v>
      </c>
      <c r="E176" s="123" t="s">
        <v>236</v>
      </c>
      <c r="F176" s="124" t="s">
        <v>237</v>
      </c>
      <c r="G176" s="125" t="s">
        <v>194</v>
      </c>
      <c r="H176" s="126">
        <v>54</v>
      </c>
      <c r="I176" s="127">
        <v>174</v>
      </c>
      <c r="J176" s="127">
        <f>ROUND(I176*H176,2)</f>
        <v>9396</v>
      </c>
      <c r="K176" s="128"/>
      <c r="L176" s="26"/>
      <c r="M176" s="129" t="s">
        <v>1</v>
      </c>
      <c r="N176" s="130" t="s">
        <v>35</v>
      </c>
      <c r="O176" s="131">
        <v>0.29099999999999998</v>
      </c>
      <c r="P176" s="131">
        <f>O176*H176</f>
        <v>15.713999999999999</v>
      </c>
      <c r="Q176" s="131">
        <v>3.6000000000000002E-4</v>
      </c>
      <c r="R176" s="131">
        <f>Q176*H176</f>
        <v>1.9440000000000002E-2</v>
      </c>
      <c r="S176" s="131">
        <v>0</v>
      </c>
      <c r="T176" s="132">
        <f>S176*H176</f>
        <v>0</v>
      </c>
      <c r="AR176" s="133" t="s">
        <v>182</v>
      </c>
      <c r="AT176" s="133" t="s">
        <v>123</v>
      </c>
      <c r="AU176" s="133" t="s">
        <v>128</v>
      </c>
      <c r="AY176" s="14" t="s">
        <v>120</v>
      </c>
      <c r="BE176" s="134">
        <f>IF(N176="základní",J176,0)</f>
        <v>0</v>
      </c>
      <c r="BF176" s="134">
        <f>IF(N176="snížená",J176,0)</f>
        <v>9396</v>
      </c>
      <c r="BG176" s="134">
        <f>IF(N176="zákl. přenesená",J176,0)</f>
        <v>0</v>
      </c>
      <c r="BH176" s="134">
        <f>IF(N176="sníž. přenesená",J176,0)</f>
        <v>0</v>
      </c>
      <c r="BI176" s="134">
        <f>IF(N176="nulová",J176,0)</f>
        <v>0</v>
      </c>
      <c r="BJ176" s="14" t="s">
        <v>128</v>
      </c>
      <c r="BK176" s="134">
        <f>ROUND(I176*H176,2)</f>
        <v>9396</v>
      </c>
      <c r="BL176" s="14" t="s">
        <v>182</v>
      </c>
      <c r="BM176" s="133" t="s">
        <v>238</v>
      </c>
    </row>
    <row r="177" spans="2:65" s="1" customFormat="1" ht="22.9" customHeight="1">
      <c r="B177" s="121"/>
      <c r="C177" s="142" t="s">
        <v>239</v>
      </c>
      <c r="D177" s="142" t="s">
        <v>178</v>
      </c>
      <c r="E177" s="143" t="s">
        <v>240</v>
      </c>
      <c r="F177" s="144" t="s">
        <v>241</v>
      </c>
      <c r="G177" s="145" t="s">
        <v>194</v>
      </c>
      <c r="H177" s="146">
        <v>54</v>
      </c>
      <c r="I177" s="147">
        <v>278</v>
      </c>
      <c r="J177" s="147">
        <f>ROUND(I177*H177,2)</f>
        <v>15012</v>
      </c>
      <c r="K177" s="148"/>
      <c r="L177" s="149"/>
      <c r="M177" s="150" t="s">
        <v>1</v>
      </c>
      <c r="N177" s="151" t="s">
        <v>35</v>
      </c>
      <c r="O177" s="131">
        <v>0</v>
      </c>
      <c r="P177" s="131">
        <f>O177*H177</f>
        <v>0</v>
      </c>
      <c r="Q177" s="131">
        <v>2.5999999999999999E-3</v>
      </c>
      <c r="R177" s="131">
        <f>Q177*H177</f>
        <v>0.1404</v>
      </c>
      <c r="S177" s="131">
        <v>0</v>
      </c>
      <c r="T177" s="132">
        <f>S177*H177</f>
        <v>0</v>
      </c>
      <c r="AR177" s="133" t="s">
        <v>242</v>
      </c>
      <c r="AT177" s="133" t="s">
        <v>178</v>
      </c>
      <c r="AU177" s="133" t="s">
        <v>128</v>
      </c>
      <c r="AY177" s="14" t="s">
        <v>120</v>
      </c>
      <c r="BE177" s="134">
        <f>IF(N177="základní",J177,0)</f>
        <v>0</v>
      </c>
      <c r="BF177" s="134">
        <f>IF(N177="snížená",J177,0)</f>
        <v>15012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4" t="s">
        <v>128</v>
      </c>
      <c r="BK177" s="134">
        <f>ROUND(I177*H177,2)</f>
        <v>15012</v>
      </c>
      <c r="BL177" s="14" t="s">
        <v>182</v>
      </c>
      <c r="BM177" s="133" t="s">
        <v>243</v>
      </c>
    </row>
    <row r="178" spans="2:65" s="11" customFormat="1" ht="22.7" customHeight="1">
      <c r="B178" s="110"/>
      <c r="D178" s="111" t="s">
        <v>68</v>
      </c>
      <c r="E178" s="119" t="s">
        <v>244</v>
      </c>
      <c r="F178" s="119" t="s">
        <v>245</v>
      </c>
      <c r="J178" s="120">
        <f>BK178</f>
        <v>51075</v>
      </c>
      <c r="L178" s="110"/>
      <c r="M178" s="114"/>
      <c r="P178" s="115">
        <f>SUM(P179:P184)</f>
        <v>62.911000000000001</v>
      </c>
      <c r="R178" s="115">
        <f>SUM(R179:R184)</f>
        <v>2.8990000000000002E-2</v>
      </c>
      <c r="T178" s="116">
        <f>SUM(T179:T184)</f>
        <v>0</v>
      </c>
      <c r="AR178" s="111" t="s">
        <v>128</v>
      </c>
      <c r="AT178" s="117" t="s">
        <v>68</v>
      </c>
      <c r="AU178" s="117" t="s">
        <v>74</v>
      </c>
      <c r="AY178" s="111" t="s">
        <v>120</v>
      </c>
      <c r="BK178" s="118">
        <f>SUM(BK179:BK184)</f>
        <v>51075</v>
      </c>
    </row>
    <row r="179" spans="2:65" s="1" customFormat="1" ht="13.9" customHeight="1">
      <c r="B179" s="121"/>
      <c r="C179" s="122" t="s">
        <v>246</v>
      </c>
      <c r="D179" s="122" t="s">
        <v>123</v>
      </c>
      <c r="E179" s="123" t="s">
        <v>247</v>
      </c>
      <c r="F179" s="124" t="s">
        <v>248</v>
      </c>
      <c r="G179" s="125" t="s">
        <v>126</v>
      </c>
      <c r="H179" s="126">
        <v>1</v>
      </c>
      <c r="I179" s="127">
        <v>8000</v>
      </c>
      <c r="J179" s="127">
        <f>ROUND(I179*H179,2)</f>
        <v>8000</v>
      </c>
      <c r="K179" s="128"/>
      <c r="L179" s="26"/>
      <c r="M179" s="129" t="s">
        <v>1</v>
      </c>
      <c r="N179" s="130" t="s">
        <v>35</v>
      </c>
      <c r="O179" s="131">
        <v>3.956</v>
      </c>
      <c r="P179" s="131">
        <f>O179*H179</f>
        <v>3.956</v>
      </c>
      <c r="Q179" s="131">
        <v>2.2200000000000001E-2</v>
      </c>
      <c r="R179" s="131">
        <f>Q179*H179</f>
        <v>2.2200000000000001E-2</v>
      </c>
      <c r="S179" s="131">
        <v>0</v>
      </c>
      <c r="T179" s="132">
        <f>S179*H179</f>
        <v>0</v>
      </c>
      <c r="AR179" s="133" t="s">
        <v>182</v>
      </c>
      <c r="AT179" s="133" t="s">
        <v>123</v>
      </c>
      <c r="AU179" s="133" t="s">
        <v>128</v>
      </c>
      <c r="AY179" s="14" t="s">
        <v>120</v>
      </c>
      <c r="BE179" s="134">
        <f>IF(N179="základní",J179,0)</f>
        <v>0</v>
      </c>
      <c r="BF179" s="134">
        <f>IF(N179="snížená",J179,0)</f>
        <v>8000</v>
      </c>
      <c r="BG179" s="134">
        <f>IF(N179="zákl. přenesená",J179,0)</f>
        <v>0</v>
      </c>
      <c r="BH179" s="134">
        <f>IF(N179="sníž. přenesená",J179,0)</f>
        <v>0</v>
      </c>
      <c r="BI179" s="134">
        <f>IF(N179="nulová",J179,0)</f>
        <v>0</v>
      </c>
      <c r="BJ179" s="14" t="s">
        <v>128</v>
      </c>
      <c r="BK179" s="134">
        <f>ROUND(I179*H179,2)</f>
        <v>8000</v>
      </c>
      <c r="BL179" s="14" t="s">
        <v>182</v>
      </c>
      <c r="BM179" s="133" t="s">
        <v>249</v>
      </c>
    </row>
    <row r="180" spans="2:65" s="1" customFormat="1" ht="13.9" customHeight="1">
      <c r="B180" s="121"/>
      <c r="C180" s="122" t="s">
        <v>250</v>
      </c>
      <c r="D180" s="122" t="s">
        <v>123</v>
      </c>
      <c r="E180" s="123" t="s">
        <v>251</v>
      </c>
      <c r="F180" s="124" t="s">
        <v>252</v>
      </c>
      <c r="G180" s="125" t="s">
        <v>126</v>
      </c>
      <c r="H180" s="126">
        <v>2</v>
      </c>
      <c r="I180" s="127">
        <v>994</v>
      </c>
      <c r="J180" s="127">
        <f>ROUND(I180*H180,2)</f>
        <v>1988</v>
      </c>
      <c r="K180" s="128"/>
      <c r="L180" s="26"/>
      <c r="M180" s="129" t="s">
        <v>1</v>
      </c>
      <c r="N180" s="130" t="s">
        <v>35</v>
      </c>
      <c r="O180" s="131">
        <v>1.1679999999999999</v>
      </c>
      <c r="P180" s="131">
        <f>O180*H180</f>
        <v>2.3359999999999999</v>
      </c>
      <c r="Q180" s="131">
        <v>2.2599999999999999E-3</v>
      </c>
      <c r="R180" s="131">
        <f>Q180*H180</f>
        <v>4.5199999999999997E-3</v>
      </c>
      <c r="S180" s="131">
        <v>0</v>
      </c>
      <c r="T180" s="132">
        <f>S180*H180</f>
        <v>0</v>
      </c>
      <c r="AR180" s="133" t="s">
        <v>182</v>
      </c>
      <c r="AT180" s="133" t="s">
        <v>123</v>
      </c>
      <c r="AU180" s="133" t="s">
        <v>128</v>
      </c>
      <c r="AY180" s="14" t="s">
        <v>120</v>
      </c>
      <c r="BE180" s="134">
        <f>IF(N180="základní",J180,0)</f>
        <v>0</v>
      </c>
      <c r="BF180" s="134">
        <f>IF(N180="snížená",J180,0)</f>
        <v>1988</v>
      </c>
      <c r="BG180" s="134">
        <f>IF(N180="zákl. přenesená",J180,0)</f>
        <v>0</v>
      </c>
      <c r="BH180" s="134">
        <f>IF(N180="sníž. přenesená",J180,0)</f>
        <v>0</v>
      </c>
      <c r="BI180" s="134">
        <f>IF(N180="nulová",J180,0)</f>
        <v>0</v>
      </c>
      <c r="BJ180" s="14" t="s">
        <v>128</v>
      </c>
      <c r="BK180" s="134">
        <f>ROUND(I180*H180,2)</f>
        <v>1988</v>
      </c>
      <c r="BL180" s="14" t="s">
        <v>182</v>
      </c>
      <c r="BM180" s="133" t="s">
        <v>253</v>
      </c>
    </row>
    <row r="181" spans="2:65" s="1" customFormat="1" ht="13.9" customHeight="1">
      <c r="B181" s="121"/>
      <c r="C181" s="122" t="s">
        <v>254</v>
      </c>
      <c r="D181" s="122" t="s">
        <v>123</v>
      </c>
      <c r="E181" s="123" t="s">
        <v>255</v>
      </c>
      <c r="F181" s="124" t="s">
        <v>256</v>
      </c>
      <c r="G181" s="125" t="s">
        <v>126</v>
      </c>
      <c r="H181" s="126">
        <v>2</v>
      </c>
      <c r="I181" s="127">
        <v>158</v>
      </c>
      <c r="J181" s="127">
        <f>ROUND(I181*H181,2)</f>
        <v>316</v>
      </c>
      <c r="K181" s="128"/>
      <c r="L181" s="26"/>
      <c r="M181" s="129" t="s">
        <v>1</v>
      </c>
      <c r="N181" s="130" t="s">
        <v>35</v>
      </c>
      <c r="O181" s="131">
        <v>0.29199999999999998</v>
      </c>
      <c r="P181" s="131">
        <f>O181*H181</f>
        <v>0.58399999999999996</v>
      </c>
      <c r="Q181" s="131">
        <v>0</v>
      </c>
      <c r="R181" s="131">
        <f>Q181*H181</f>
        <v>0</v>
      </c>
      <c r="S181" s="131">
        <v>0</v>
      </c>
      <c r="T181" s="132">
        <f>S181*H181</f>
        <v>0</v>
      </c>
      <c r="AR181" s="133" t="s">
        <v>182</v>
      </c>
      <c r="AT181" s="133" t="s">
        <v>123</v>
      </c>
      <c r="AU181" s="133" t="s">
        <v>128</v>
      </c>
      <c r="AY181" s="14" t="s">
        <v>120</v>
      </c>
      <c r="BE181" s="134">
        <f>IF(N181="základní",J181,0)</f>
        <v>0</v>
      </c>
      <c r="BF181" s="134">
        <f>IF(N181="snížená",J181,0)</f>
        <v>316</v>
      </c>
      <c r="BG181" s="134">
        <f>IF(N181="zákl. přenesená",J181,0)</f>
        <v>0</v>
      </c>
      <c r="BH181" s="134">
        <f>IF(N181="sníž. přenesená",J181,0)</f>
        <v>0</v>
      </c>
      <c r="BI181" s="134">
        <f>IF(N181="nulová",J181,0)</f>
        <v>0</v>
      </c>
      <c r="BJ181" s="14" t="s">
        <v>128</v>
      </c>
      <c r="BK181" s="134">
        <f>ROUND(I181*H181,2)</f>
        <v>316</v>
      </c>
      <c r="BL181" s="14" t="s">
        <v>182</v>
      </c>
      <c r="BM181" s="133" t="s">
        <v>257</v>
      </c>
    </row>
    <row r="182" spans="2:65" s="1" customFormat="1" ht="22.9" customHeight="1">
      <c r="B182" s="121"/>
      <c r="C182" s="122" t="s">
        <v>258</v>
      </c>
      <c r="D182" s="122" t="s">
        <v>123</v>
      </c>
      <c r="E182" s="123" t="s">
        <v>259</v>
      </c>
      <c r="F182" s="124" t="s">
        <v>260</v>
      </c>
      <c r="G182" s="125" t="s">
        <v>126</v>
      </c>
      <c r="H182" s="126">
        <v>1</v>
      </c>
      <c r="I182" s="127">
        <v>9211</v>
      </c>
      <c r="J182" s="127">
        <f>ROUND(I182*H182,2)</f>
        <v>9211</v>
      </c>
      <c r="K182" s="128"/>
      <c r="L182" s="26"/>
      <c r="M182" s="129" t="s">
        <v>1</v>
      </c>
      <c r="N182" s="130" t="s">
        <v>35</v>
      </c>
      <c r="O182" s="131">
        <v>0.23499999999999999</v>
      </c>
      <c r="P182" s="131">
        <f>O182*H182</f>
        <v>0.23499999999999999</v>
      </c>
      <c r="Q182" s="131">
        <v>2.2699999999999999E-3</v>
      </c>
      <c r="R182" s="131">
        <f>Q182*H182</f>
        <v>2.2699999999999999E-3</v>
      </c>
      <c r="S182" s="131">
        <v>0</v>
      </c>
      <c r="T182" s="132">
        <f>S182*H182</f>
        <v>0</v>
      </c>
      <c r="AR182" s="133" t="s">
        <v>182</v>
      </c>
      <c r="AT182" s="133" t="s">
        <v>123</v>
      </c>
      <c r="AU182" s="133" t="s">
        <v>128</v>
      </c>
      <c r="AY182" s="14" t="s">
        <v>120</v>
      </c>
      <c r="BE182" s="134">
        <f>IF(N182="základní",J182,0)</f>
        <v>0</v>
      </c>
      <c r="BF182" s="134">
        <f>IF(N182="snížená",J182,0)</f>
        <v>9211</v>
      </c>
      <c r="BG182" s="134">
        <f>IF(N182="zákl. přenesená",J182,0)</f>
        <v>0</v>
      </c>
      <c r="BH182" s="134">
        <f>IF(N182="sníž. přenesená",J182,0)</f>
        <v>0</v>
      </c>
      <c r="BI182" s="134">
        <f>IF(N182="nulová",J182,0)</f>
        <v>0</v>
      </c>
      <c r="BJ182" s="14" t="s">
        <v>128</v>
      </c>
      <c r="BK182" s="134">
        <f>ROUND(I182*H182,2)</f>
        <v>9211</v>
      </c>
      <c r="BL182" s="14" t="s">
        <v>182</v>
      </c>
      <c r="BM182" s="133" t="s">
        <v>261</v>
      </c>
    </row>
    <row r="183" spans="2:65" s="1" customFormat="1" ht="13.9" customHeight="1">
      <c r="B183" s="121"/>
      <c r="C183" s="122" t="s">
        <v>242</v>
      </c>
      <c r="D183" s="122" t="s">
        <v>123</v>
      </c>
      <c r="E183" s="123" t="s">
        <v>262</v>
      </c>
      <c r="F183" s="124" t="s">
        <v>263</v>
      </c>
      <c r="G183" s="125" t="s">
        <v>194</v>
      </c>
      <c r="H183" s="126">
        <v>120</v>
      </c>
      <c r="I183" s="127">
        <v>263</v>
      </c>
      <c r="J183" s="127">
        <f>ROUND(I183*H183,2)</f>
        <v>31560</v>
      </c>
      <c r="K183" s="128"/>
      <c r="L183" s="26"/>
      <c r="M183" s="129" t="s">
        <v>1</v>
      </c>
      <c r="N183" s="130" t="s">
        <v>35</v>
      </c>
      <c r="O183" s="131">
        <v>0.46500000000000002</v>
      </c>
      <c r="P183" s="131">
        <f>O183*H183</f>
        <v>55.800000000000004</v>
      </c>
      <c r="Q183" s="131">
        <v>0</v>
      </c>
      <c r="R183" s="131">
        <f>Q183*H183</f>
        <v>0</v>
      </c>
      <c r="S183" s="131">
        <v>0</v>
      </c>
      <c r="T183" s="132">
        <f>S183*H183</f>
        <v>0</v>
      </c>
      <c r="AR183" s="133" t="s">
        <v>182</v>
      </c>
      <c r="AT183" s="133" t="s">
        <v>123</v>
      </c>
      <c r="AU183" s="133" t="s">
        <v>128</v>
      </c>
      <c r="AY183" s="14" t="s">
        <v>120</v>
      </c>
      <c r="BE183" s="134">
        <f>IF(N183="základní",J183,0)</f>
        <v>0</v>
      </c>
      <c r="BF183" s="134">
        <f>IF(N183="snížená",J183,0)</f>
        <v>31560</v>
      </c>
      <c r="BG183" s="134">
        <f>IF(N183="zákl. přenesená",J183,0)</f>
        <v>0</v>
      </c>
      <c r="BH183" s="134">
        <f>IF(N183="sníž. přenesená",J183,0)</f>
        <v>0</v>
      </c>
      <c r="BI183" s="134">
        <f>IF(N183="nulová",J183,0)</f>
        <v>0</v>
      </c>
      <c r="BJ183" s="14" t="s">
        <v>128</v>
      </c>
      <c r="BK183" s="134">
        <f>ROUND(I183*H183,2)</f>
        <v>31560</v>
      </c>
      <c r="BL183" s="14" t="s">
        <v>182</v>
      </c>
      <c r="BM183" s="133" t="s">
        <v>264</v>
      </c>
    </row>
    <row r="184" spans="2:65" s="12" customFormat="1">
      <c r="B184" s="135"/>
      <c r="D184" s="136" t="s">
        <v>130</v>
      </c>
      <c r="E184" s="137" t="s">
        <v>1</v>
      </c>
      <c r="F184" s="138" t="s">
        <v>265</v>
      </c>
      <c r="H184" s="139">
        <v>120</v>
      </c>
      <c r="L184" s="135"/>
      <c r="M184" s="140"/>
      <c r="T184" s="141"/>
      <c r="AT184" s="137" t="s">
        <v>130</v>
      </c>
      <c r="AU184" s="137" t="s">
        <v>128</v>
      </c>
      <c r="AV184" s="12" t="s">
        <v>128</v>
      </c>
      <c r="AW184" s="12" t="s">
        <v>26</v>
      </c>
      <c r="AX184" s="12" t="s">
        <v>74</v>
      </c>
      <c r="AY184" s="137" t="s">
        <v>120</v>
      </c>
    </row>
    <row r="185" spans="2:65" s="11" customFormat="1" ht="22.7" customHeight="1">
      <c r="B185" s="110"/>
      <c r="D185" s="111" t="s">
        <v>68</v>
      </c>
      <c r="E185" s="119" t="s">
        <v>266</v>
      </c>
      <c r="F185" s="119" t="s">
        <v>267</v>
      </c>
      <c r="J185" s="120">
        <f>BK185</f>
        <v>637075.74</v>
      </c>
      <c r="L185" s="110"/>
      <c r="M185" s="114"/>
      <c r="P185" s="115">
        <f>SUM(P186:P259)</f>
        <v>519.48485700000003</v>
      </c>
      <c r="R185" s="115">
        <f>SUM(R186:R259)</f>
        <v>1.65744</v>
      </c>
      <c r="T185" s="116">
        <f>SUM(T186:T259)</f>
        <v>0.26722000000000001</v>
      </c>
      <c r="AR185" s="111" t="s">
        <v>128</v>
      </c>
      <c r="AT185" s="117" t="s">
        <v>68</v>
      </c>
      <c r="AU185" s="117" t="s">
        <v>74</v>
      </c>
      <c r="AY185" s="111" t="s">
        <v>120</v>
      </c>
      <c r="BK185" s="118">
        <f>SUM(BK186:BK259)</f>
        <v>637075.74</v>
      </c>
    </row>
    <row r="186" spans="2:65" s="1" customFormat="1" ht="13.9" customHeight="1">
      <c r="B186" s="121"/>
      <c r="C186" s="122" t="s">
        <v>268</v>
      </c>
      <c r="D186" s="122" t="s">
        <v>123</v>
      </c>
      <c r="E186" s="123" t="s">
        <v>269</v>
      </c>
      <c r="F186" s="124" t="s">
        <v>270</v>
      </c>
      <c r="G186" s="125" t="s">
        <v>126</v>
      </c>
      <c r="H186" s="126">
        <v>1</v>
      </c>
      <c r="I186" s="127">
        <v>1132</v>
      </c>
      <c r="J186" s="127">
        <f>ROUND(I186*H186,2)</f>
        <v>1132</v>
      </c>
      <c r="K186" s="128"/>
      <c r="L186" s="26"/>
      <c r="M186" s="129" t="s">
        <v>1</v>
      </c>
      <c r="N186" s="130" t="s">
        <v>35</v>
      </c>
      <c r="O186" s="131">
        <v>1.341</v>
      </c>
      <c r="P186" s="131">
        <f>O186*H186</f>
        <v>1.341</v>
      </c>
      <c r="Q186" s="131">
        <v>1.0499999999999999E-3</v>
      </c>
      <c r="R186" s="131">
        <f>Q186*H186</f>
        <v>1.0499999999999999E-3</v>
      </c>
      <c r="S186" s="131">
        <v>0</v>
      </c>
      <c r="T186" s="132">
        <f>S186*H186</f>
        <v>0</v>
      </c>
      <c r="AR186" s="133" t="s">
        <v>182</v>
      </c>
      <c r="AT186" s="133" t="s">
        <v>123</v>
      </c>
      <c r="AU186" s="133" t="s">
        <v>128</v>
      </c>
      <c r="AY186" s="14" t="s">
        <v>120</v>
      </c>
      <c r="BE186" s="134">
        <f>IF(N186="základní",J186,0)</f>
        <v>0</v>
      </c>
      <c r="BF186" s="134">
        <f>IF(N186="snížená",J186,0)</f>
        <v>1132</v>
      </c>
      <c r="BG186" s="134">
        <f>IF(N186="zákl. přenesená",J186,0)</f>
        <v>0</v>
      </c>
      <c r="BH186" s="134">
        <f>IF(N186="sníž. přenesená",J186,0)</f>
        <v>0</v>
      </c>
      <c r="BI186" s="134">
        <f>IF(N186="nulová",J186,0)</f>
        <v>0</v>
      </c>
      <c r="BJ186" s="14" t="s">
        <v>128</v>
      </c>
      <c r="BK186" s="134">
        <f>ROUND(I186*H186,2)</f>
        <v>1132</v>
      </c>
      <c r="BL186" s="14" t="s">
        <v>182</v>
      </c>
      <c r="BM186" s="133" t="s">
        <v>271</v>
      </c>
    </row>
    <row r="187" spans="2:65" s="1" customFormat="1" ht="22.9" customHeight="1">
      <c r="B187" s="121"/>
      <c r="C187" s="122" t="s">
        <v>272</v>
      </c>
      <c r="D187" s="122" t="s">
        <v>123</v>
      </c>
      <c r="E187" s="123" t="s">
        <v>273</v>
      </c>
      <c r="F187" s="124" t="s">
        <v>274</v>
      </c>
      <c r="G187" s="125" t="s">
        <v>194</v>
      </c>
      <c r="H187" s="126">
        <v>57</v>
      </c>
      <c r="I187" s="127">
        <v>788</v>
      </c>
      <c r="J187" s="127">
        <f>ROUND(I187*H187,2)</f>
        <v>44916</v>
      </c>
      <c r="K187" s="128"/>
      <c r="L187" s="26"/>
      <c r="M187" s="129" t="s">
        <v>1</v>
      </c>
      <c r="N187" s="130" t="s">
        <v>35</v>
      </c>
      <c r="O187" s="131">
        <v>0.64200000000000002</v>
      </c>
      <c r="P187" s="131">
        <f>O187*H187</f>
        <v>36.594000000000001</v>
      </c>
      <c r="Q187" s="131">
        <v>5.1799999999999997E-3</v>
      </c>
      <c r="R187" s="131">
        <f>Q187*H187</f>
        <v>0.29525999999999997</v>
      </c>
      <c r="S187" s="131">
        <v>0</v>
      </c>
      <c r="T187" s="132">
        <f>S187*H187</f>
        <v>0</v>
      </c>
      <c r="AR187" s="133" t="s">
        <v>182</v>
      </c>
      <c r="AT187" s="133" t="s">
        <v>123</v>
      </c>
      <c r="AU187" s="133" t="s">
        <v>128</v>
      </c>
      <c r="AY187" s="14" t="s">
        <v>120</v>
      </c>
      <c r="BE187" s="134">
        <f>IF(N187="základní",J187,0)</f>
        <v>0</v>
      </c>
      <c r="BF187" s="134">
        <f>IF(N187="snížená",J187,0)</f>
        <v>44916</v>
      </c>
      <c r="BG187" s="134">
        <f>IF(N187="zákl. přenesená",J187,0)</f>
        <v>0</v>
      </c>
      <c r="BH187" s="134">
        <f>IF(N187="sníž. přenesená",J187,0)</f>
        <v>0</v>
      </c>
      <c r="BI187" s="134">
        <f>IF(N187="nulová",J187,0)</f>
        <v>0</v>
      </c>
      <c r="BJ187" s="14" t="s">
        <v>128</v>
      </c>
      <c r="BK187" s="134">
        <f>ROUND(I187*H187,2)</f>
        <v>44916</v>
      </c>
      <c r="BL187" s="14" t="s">
        <v>182</v>
      </c>
      <c r="BM187" s="133" t="s">
        <v>275</v>
      </c>
    </row>
    <row r="188" spans="2:65" s="1" customFormat="1" ht="22.9" customHeight="1">
      <c r="B188" s="121"/>
      <c r="C188" s="122" t="s">
        <v>276</v>
      </c>
      <c r="D188" s="122" t="s">
        <v>123</v>
      </c>
      <c r="E188" s="123" t="s">
        <v>277</v>
      </c>
      <c r="F188" s="124" t="s">
        <v>278</v>
      </c>
      <c r="G188" s="125" t="s">
        <v>194</v>
      </c>
      <c r="H188" s="126">
        <v>1</v>
      </c>
      <c r="I188" s="127">
        <v>119</v>
      </c>
      <c r="J188" s="127">
        <f>ROUND(I188*H188,2)</f>
        <v>119</v>
      </c>
      <c r="K188" s="128"/>
      <c r="L188" s="26"/>
      <c r="M188" s="129" t="s">
        <v>1</v>
      </c>
      <c r="N188" s="130" t="s">
        <v>35</v>
      </c>
      <c r="O188" s="131">
        <v>0.25600000000000001</v>
      </c>
      <c r="P188" s="131">
        <f>O188*H188</f>
        <v>0.25600000000000001</v>
      </c>
      <c r="Q188" s="131">
        <v>0</v>
      </c>
      <c r="R188" s="131">
        <f>Q188*H188</f>
        <v>0</v>
      </c>
      <c r="S188" s="131">
        <v>9.5899999999999996E-3</v>
      </c>
      <c r="T188" s="132">
        <f>S188*H188</f>
        <v>9.5899999999999996E-3</v>
      </c>
      <c r="AR188" s="133" t="s">
        <v>182</v>
      </c>
      <c r="AT188" s="133" t="s">
        <v>123</v>
      </c>
      <c r="AU188" s="133" t="s">
        <v>128</v>
      </c>
      <c r="AY188" s="14" t="s">
        <v>120</v>
      </c>
      <c r="BE188" s="134">
        <f>IF(N188="základní",J188,0)</f>
        <v>0</v>
      </c>
      <c r="BF188" s="134">
        <f>IF(N188="snížená",J188,0)</f>
        <v>119</v>
      </c>
      <c r="BG188" s="134">
        <f>IF(N188="zákl. přenesená",J188,0)</f>
        <v>0</v>
      </c>
      <c r="BH188" s="134">
        <f>IF(N188="sníž. přenesená",J188,0)</f>
        <v>0</v>
      </c>
      <c r="BI188" s="134">
        <f>IF(N188="nulová",J188,0)</f>
        <v>0</v>
      </c>
      <c r="BJ188" s="14" t="s">
        <v>128</v>
      </c>
      <c r="BK188" s="134">
        <f>ROUND(I188*H188,2)</f>
        <v>119</v>
      </c>
      <c r="BL188" s="14" t="s">
        <v>182</v>
      </c>
      <c r="BM188" s="133" t="s">
        <v>279</v>
      </c>
    </row>
    <row r="189" spans="2:65" s="1" customFormat="1" ht="22.9" customHeight="1">
      <c r="B189" s="121"/>
      <c r="C189" s="122" t="s">
        <v>280</v>
      </c>
      <c r="D189" s="122" t="s">
        <v>123</v>
      </c>
      <c r="E189" s="123" t="s">
        <v>281</v>
      </c>
      <c r="F189" s="124" t="s">
        <v>282</v>
      </c>
      <c r="G189" s="125" t="s">
        <v>126</v>
      </c>
      <c r="H189" s="126">
        <v>30</v>
      </c>
      <c r="I189" s="127">
        <v>50</v>
      </c>
      <c r="J189" s="127">
        <f>ROUND(I189*H189,2)</f>
        <v>1500</v>
      </c>
      <c r="K189" s="128"/>
      <c r="L189" s="26"/>
      <c r="M189" s="129" t="s">
        <v>1</v>
      </c>
      <c r="N189" s="130" t="s">
        <v>35</v>
      </c>
      <c r="O189" s="131">
        <v>8.7999999999999995E-2</v>
      </c>
      <c r="P189" s="131">
        <f>O189*H189</f>
        <v>2.6399999999999997</v>
      </c>
      <c r="Q189" s="131">
        <v>0</v>
      </c>
      <c r="R189" s="131">
        <f>Q189*H189</f>
        <v>0</v>
      </c>
      <c r="S189" s="131">
        <v>0</v>
      </c>
      <c r="T189" s="132">
        <f>S189*H189</f>
        <v>0</v>
      </c>
      <c r="AR189" s="133" t="s">
        <v>182</v>
      </c>
      <c r="AT189" s="133" t="s">
        <v>123</v>
      </c>
      <c r="AU189" s="133" t="s">
        <v>128</v>
      </c>
      <c r="AY189" s="14" t="s">
        <v>120</v>
      </c>
      <c r="BE189" s="134">
        <f>IF(N189="základní",J189,0)</f>
        <v>0</v>
      </c>
      <c r="BF189" s="134">
        <f>IF(N189="snížená",J189,0)</f>
        <v>1500</v>
      </c>
      <c r="BG189" s="134">
        <f>IF(N189="zákl. přenesená",J189,0)</f>
        <v>0</v>
      </c>
      <c r="BH189" s="134">
        <f>IF(N189="sníž. přenesená",J189,0)</f>
        <v>0</v>
      </c>
      <c r="BI189" s="134">
        <f>IF(N189="nulová",J189,0)</f>
        <v>0</v>
      </c>
      <c r="BJ189" s="14" t="s">
        <v>128</v>
      </c>
      <c r="BK189" s="134">
        <f>ROUND(I189*H189,2)</f>
        <v>1500</v>
      </c>
      <c r="BL189" s="14" t="s">
        <v>182</v>
      </c>
      <c r="BM189" s="133" t="s">
        <v>283</v>
      </c>
    </row>
    <row r="190" spans="2:65" s="12" customFormat="1">
      <c r="B190" s="135"/>
      <c r="D190" s="136" t="s">
        <v>130</v>
      </c>
      <c r="E190" s="137" t="s">
        <v>1</v>
      </c>
      <c r="F190" s="138" t="s">
        <v>284</v>
      </c>
      <c r="H190" s="139">
        <v>30</v>
      </c>
      <c r="L190" s="135"/>
      <c r="M190" s="140"/>
      <c r="T190" s="141"/>
      <c r="AT190" s="137" t="s">
        <v>130</v>
      </c>
      <c r="AU190" s="137" t="s">
        <v>128</v>
      </c>
      <c r="AV190" s="12" t="s">
        <v>128</v>
      </c>
      <c r="AW190" s="12" t="s">
        <v>26</v>
      </c>
      <c r="AX190" s="12" t="s">
        <v>74</v>
      </c>
      <c r="AY190" s="137" t="s">
        <v>120</v>
      </c>
    </row>
    <row r="191" spans="2:65" s="1" customFormat="1" ht="13.9" customHeight="1">
      <c r="B191" s="121"/>
      <c r="C191" s="122" t="s">
        <v>285</v>
      </c>
      <c r="D191" s="122" t="s">
        <v>123</v>
      </c>
      <c r="E191" s="123" t="s">
        <v>286</v>
      </c>
      <c r="F191" s="124" t="s">
        <v>287</v>
      </c>
      <c r="G191" s="125" t="s">
        <v>126</v>
      </c>
      <c r="H191" s="126">
        <v>2</v>
      </c>
      <c r="I191" s="127">
        <v>430</v>
      </c>
      <c r="J191" s="127">
        <f>ROUND(I191*H191,2)</f>
        <v>860</v>
      </c>
      <c r="K191" s="128"/>
      <c r="L191" s="26"/>
      <c r="M191" s="129" t="s">
        <v>1</v>
      </c>
      <c r="N191" s="130" t="s">
        <v>35</v>
      </c>
      <c r="O191" s="131">
        <v>0.54100000000000004</v>
      </c>
      <c r="P191" s="131">
        <f>O191*H191</f>
        <v>1.0820000000000001</v>
      </c>
      <c r="Q191" s="131">
        <v>4.2999999999999999E-4</v>
      </c>
      <c r="R191" s="131">
        <f>Q191*H191</f>
        <v>8.5999999999999998E-4</v>
      </c>
      <c r="S191" s="131">
        <v>0</v>
      </c>
      <c r="T191" s="132">
        <f>S191*H191</f>
        <v>0</v>
      </c>
      <c r="AR191" s="133" t="s">
        <v>182</v>
      </c>
      <c r="AT191" s="133" t="s">
        <v>123</v>
      </c>
      <c r="AU191" s="133" t="s">
        <v>128</v>
      </c>
      <c r="AY191" s="14" t="s">
        <v>120</v>
      </c>
      <c r="BE191" s="134">
        <f>IF(N191="základní",J191,0)</f>
        <v>0</v>
      </c>
      <c r="BF191" s="134">
        <f>IF(N191="snížená",J191,0)</f>
        <v>860</v>
      </c>
      <c r="BG191" s="134">
        <f>IF(N191="zákl. přenesená",J191,0)</f>
        <v>0</v>
      </c>
      <c r="BH191" s="134">
        <f>IF(N191="sníž. přenesená",J191,0)</f>
        <v>0</v>
      </c>
      <c r="BI191" s="134">
        <f>IF(N191="nulová",J191,0)</f>
        <v>0</v>
      </c>
      <c r="BJ191" s="14" t="s">
        <v>128</v>
      </c>
      <c r="BK191" s="134">
        <f>ROUND(I191*H191,2)</f>
        <v>860</v>
      </c>
      <c r="BL191" s="14" t="s">
        <v>182</v>
      </c>
      <c r="BM191" s="133" t="s">
        <v>288</v>
      </c>
    </row>
    <row r="192" spans="2:65" s="1" customFormat="1" ht="13.9" customHeight="1">
      <c r="B192" s="121"/>
      <c r="C192" s="122" t="s">
        <v>289</v>
      </c>
      <c r="D192" s="122" t="s">
        <v>123</v>
      </c>
      <c r="E192" s="123" t="s">
        <v>290</v>
      </c>
      <c r="F192" s="124" t="s">
        <v>291</v>
      </c>
      <c r="G192" s="125" t="s">
        <v>126</v>
      </c>
      <c r="H192" s="126">
        <v>3</v>
      </c>
      <c r="I192" s="127">
        <v>733</v>
      </c>
      <c r="J192" s="127">
        <f>ROUND(I192*H192,2)</f>
        <v>2199</v>
      </c>
      <c r="K192" s="128"/>
      <c r="L192" s="26"/>
      <c r="M192" s="129" t="s">
        <v>1</v>
      </c>
      <c r="N192" s="130" t="s">
        <v>35</v>
      </c>
      <c r="O192" s="131">
        <v>0.85299999999999998</v>
      </c>
      <c r="P192" s="131">
        <f>O192*H192</f>
        <v>2.5590000000000002</v>
      </c>
      <c r="Q192" s="131">
        <v>9.8999999999999999E-4</v>
      </c>
      <c r="R192" s="131">
        <f>Q192*H192</f>
        <v>2.97E-3</v>
      </c>
      <c r="S192" s="131">
        <v>0</v>
      </c>
      <c r="T192" s="132">
        <f>S192*H192</f>
        <v>0</v>
      </c>
      <c r="AR192" s="133" t="s">
        <v>182</v>
      </c>
      <c r="AT192" s="133" t="s">
        <v>123</v>
      </c>
      <c r="AU192" s="133" t="s">
        <v>128</v>
      </c>
      <c r="AY192" s="14" t="s">
        <v>120</v>
      </c>
      <c r="BE192" s="134">
        <f>IF(N192="základní",J192,0)</f>
        <v>0</v>
      </c>
      <c r="BF192" s="134">
        <f>IF(N192="snížená",J192,0)</f>
        <v>2199</v>
      </c>
      <c r="BG192" s="134">
        <f>IF(N192="zákl. přenesená",J192,0)</f>
        <v>0</v>
      </c>
      <c r="BH192" s="134">
        <f>IF(N192="sníž. přenesená",J192,0)</f>
        <v>0</v>
      </c>
      <c r="BI192" s="134">
        <f>IF(N192="nulová",J192,0)</f>
        <v>0</v>
      </c>
      <c r="BJ192" s="14" t="s">
        <v>128</v>
      </c>
      <c r="BK192" s="134">
        <f>ROUND(I192*H192,2)</f>
        <v>2199</v>
      </c>
      <c r="BL192" s="14" t="s">
        <v>182</v>
      </c>
      <c r="BM192" s="133" t="s">
        <v>292</v>
      </c>
    </row>
    <row r="193" spans="2:65" s="1" customFormat="1" ht="13.9" customHeight="1">
      <c r="B193" s="121"/>
      <c r="C193" s="122" t="s">
        <v>293</v>
      </c>
      <c r="D193" s="122" t="s">
        <v>123</v>
      </c>
      <c r="E193" s="123" t="s">
        <v>294</v>
      </c>
      <c r="F193" s="124" t="s">
        <v>295</v>
      </c>
      <c r="G193" s="125" t="s">
        <v>126</v>
      </c>
      <c r="H193" s="126">
        <v>2</v>
      </c>
      <c r="I193" s="127">
        <v>997</v>
      </c>
      <c r="J193" s="127">
        <f>ROUND(I193*H193,2)</f>
        <v>1994</v>
      </c>
      <c r="K193" s="128"/>
      <c r="L193" s="26"/>
      <c r="M193" s="129" t="s">
        <v>1</v>
      </c>
      <c r="N193" s="130" t="s">
        <v>35</v>
      </c>
      <c r="O193" s="131">
        <v>1.1040000000000001</v>
      </c>
      <c r="P193" s="131">
        <f>O193*H193</f>
        <v>2.2080000000000002</v>
      </c>
      <c r="Q193" s="131">
        <v>1.6900000000000001E-3</v>
      </c>
      <c r="R193" s="131">
        <f>Q193*H193</f>
        <v>3.3800000000000002E-3</v>
      </c>
      <c r="S193" s="131">
        <v>0</v>
      </c>
      <c r="T193" s="132">
        <f>S193*H193</f>
        <v>0</v>
      </c>
      <c r="AR193" s="133" t="s">
        <v>182</v>
      </c>
      <c r="AT193" s="133" t="s">
        <v>123</v>
      </c>
      <c r="AU193" s="133" t="s">
        <v>128</v>
      </c>
      <c r="AY193" s="14" t="s">
        <v>120</v>
      </c>
      <c r="BE193" s="134">
        <f>IF(N193="základní",J193,0)</f>
        <v>0</v>
      </c>
      <c r="BF193" s="134">
        <f>IF(N193="snížená",J193,0)</f>
        <v>1994</v>
      </c>
      <c r="BG193" s="134">
        <f>IF(N193="zákl. přenesená",J193,0)</f>
        <v>0</v>
      </c>
      <c r="BH193" s="134">
        <f>IF(N193="sníž. přenesená",J193,0)</f>
        <v>0</v>
      </c>
      <c r="BI193" s="134">
        <f>IF(N193="nulová",J193,0)</f>
        <v>0</v>
      </c>
      <c r="BJ193" s="14" t="s">
        <v>128</v>
      </c>
      <c r="BK193" s="134">
        <f>ROUND(I193*H193,2)</f>
        <v>1994</v>
      </c>
      <c r="BL193" s="14" t="s">
        <v>182</v>
      </c>
      <c r="BM193" s="133" t="s">
        <v>296</v>
      </c>
    </row>
    <row r="194" spans="2:65" s="1" customFormat="1" ht="13.9" customHeight="1">
      <c r="B194" s="121"/>
      <c r="C194" s="122" t="s">
        <v>297</v>
      </c>
      <c r="D194" s="122" t="s">
        <v>123</v>
      </c>
      <c r="E194" s="123" t="s">
        <v>298</v>
      </c>
      <c r="F194" s="124" t="s">
        <v>299</v>
      </c>
      <c r="G194" s="125" t="s">
        <v>194</v>
      </c>
      <c r="H194" s="126">
        <v>88</v>
      </c>
      <c r="I194" s="127">
        <v>27</v>
      </c>
      <c r="J194" s="127">
        <f>ROUND(I194*H194,2)</f>
        <v>2376</v>
      </c>
      <c r="K194" s="128"/>
      <c r="L194" s="26"/>
      <c r="M194" s="129" t="s">
        <v>1</v>
      </c>
      <c r="N194" s="130" t="s">
        <v>35</v>
      </c>
      <c r="O194" s="131">
        <v>5.1999999999999998E-2</v>
      </c>
      <c r="P194" s="131">
        <f>O194*H194</f>
        <v>4.5759999999999996</v>
      </c>
      <c r="Q194" s="131">
        <v>0</v>
      </c>
      <c r="R194" s="131">
        <f>Q194*H194</f>
        <v>0</v>
      </c>
      <c r="S194" s="131">
        <v>2.7999999999999998E-4</v>
      </c>
      <c r="T194" s="132">
        <f>S194*H194</f>
        <v>2.4639999999999999E-2</v>
      </c>
      <c r="AR194" s="133" t="s">
        <v>182</v>
      </c>
      <c r="AT194" s="133" t="s">
        <v>123</v>
      </c>
      <c r="AU194" s="133" t="s">
        <v>128</v>
      </c>
      <c r="AY194" s="14" t="s">
        <v>120</v>
      </c>
      <c r="BE194" s="134">
        <f>IF(N194="základní",J194,0)</f>
        <v>0</v>
      </c>
      <c r="BF194" s="134">
        <f>IF(N194="snížená",J194,0)</f>
        <v>2376</v>
      </c>
      <c r="BG194" s="134">
        <f>IF(N194="zákl. přenesená",J194,0)</f>
        <v>0</v>
      </c>
      <c r="BH194" s="134">
        <f>IF(N194="sníž. přenesená",J194,0)</f>
        <v>0</v>
      </c>
      <c r="BI194" s="134">
        <f>IF(N194="nulová",J194,0)</f>
        <v>0</v>
      </c>
      <c r="BJ194" s="14" t="s">
        <v>128</v>
      </c>
      <c r="BK194" s="134">
        <f>ROUND(I194*H194,2)</f>
        <v>2376</v>
      </c>
      <c r="BL194" s="14" t="s">
        <v>182</v>
      </c>
      <c r="BM194" s="133" t="s">
        <v>300</v>
      </c>
    </row>
    <row r="195" spans="2:65" s="12" customFormat="1">
      <c r="B195" s="135"/>
      <c r="D195" s="136" t="s">
        <v>130</v>
      </c>
      <c r="E195" s="137" t="s">
        <v>1</v>
      </c>
      <c r="F195" s="138" t="s">
        <v>301</v>
      </c>
      <c r="H195" s="139">
        <v>88</v>
      </c>
      <c r="L195" s="135"/>
      <c r="M195" s="140"/>
      <c r="T195" s="141"/>
      <c r="AT195" s="137" t="s">
        <v>130</v>
      </c>
      <c r="AU195" s="137" t="s">
        <v>128</v>
      </c>
      <c r="AV195" s="12" t="s">
        <v>128</v>
      </c>
      <c r="AW195" s="12" t="s">
        <v>26</v>
      </c>
      <c r="AX195" s="12" t="s">
        <v>74</v>
      </c>
      <c r="AY195" s="137" t="s">
        <v>120</v>
      </c>
    </row>
    <row r="196" spans="2:65" s="1" customFormat="1" ht="13.9" customHeight="1">
      <c r="B196" s="121"/>
      <c r="C196" s="122" t="s">
        <v>302</v>
      </c>
      <c r="D196" s="122" t="s">
        <v>123</v>
      </c>
      <c r="E196" s="123" t="s">
        <v>303</v>
      </c>
      <c r="F196" s="124" t="s">
        <v>304</v>
      </c>
      <c r="G196" s="125" t="s">
        <v>194</v>
      </c>
      <c r="H196" s="126">
        <v>235</v>
      </c>
      <c r="I196" s="127">
        <v>61</v>
      </c>
      <c r="J196" s="127">
        <f>ROUND(I196*H196,2)</f>
        <v>14335</v>
      </c>
      <c r="K196" s="128"/>
      <c r="L196" s="26"/>
      <c r="M196" s="129" t="s">
        <v>1</v>
      </c>
      <c r="N196" s="130" t="s">
        <v>35</v>
      </c>
      <c r="O196" s="131">
        <v>0.12</v>
      </c>
      <c r="P196" s="131">
        <f>O196*H196</f>
        <v>28.2</v>
      </c>
      <c r="Q196" s="131">
        <v>0</v>
      </c>
      <c r="R196" s="131">
        <f>Q196*H196</f>
        <v>0</v>
      </c>
      <c r="S196" s="131">
        <v>3.2000000000000003E-4</v>
      </c>
      <c r="T196" s="132">
        <f>S196*H196</f>
        <v>7.5200000000000003E-2</v>
      </c>
      <c r="AR196" s="133" t="s">
        <v>182</v>
      </c>
      <c r="AT196" s="133" t="s">
        <v>123</v>
      </c>
      <c r="AU196" s="133" t="s">
        <v>128</v>
      </c>
      <c r="AY196" s="14" t="s">
        <v>120</v>
      </c>
      <c r="BE196" s="134">
        <f>IF(N196="základní",J196,0)</f>
        <v>0</v>
      </c>
      <c r="BF196" s="134">
        <f>IF(N196="snížená",J196,0)</f>
        <v>14335</v>
      </c>
      <c r="BG196" s="134">
        <f>IF(N196="zákl. přenesená",J196,0)</f>
        <v>0</v>
      </c>
      <c r="BH196" s="134">
        <f>IF(N196="sníž. přenesená",J196,0)</f>
        <v>0</v>
      </c>
      <c r="BI196" s="134">
        <f>IF(N196="nulová",J196,0)</f>
        <v>0</v>
      </c>
      <c r="BJ196" s="14" t="s">
        <v>128</v>
      </c>
      <c r="BK196" s="134">
        <f>ROUND(I196*H196,2)</f>
        <v>14335</v>
      </c>
      <c r="BL196" s="14" t="s">
        <v>182</v>
      </c>
      <c r="BM196" s="133" t="s">
        <v>305</v>
      </c>
    </row>
    <row r="197" spans="2:65" s="12" customFormat="1">
      <c r="B197" s="135"/>
      <c r="D197" s="136" t="s">
        <v>130</v>
      </c>
      <c r="E197" s="137" t="s">
        <v>1</v>
      </c>
      <c r="F197" s="138" t="s">
        <v>306</v>
      </c>
      <c r="H197" s="139">
        <v>235</v>
      </c>
      <c r="L197" s="135"/>
      <c r="M197" s="140"/>
      <c r="T197" s="141"/>
      <c r="AT197" s="137" t="s">
        <v>130</v>
      </c>
      <c r="AU197" s="137" t="s">
        <v>128</v>
      </c>
      <c r="AV197" s="12" t="s">
        <v>128</v>
      </c>
      <c r="AW197" s="12" t="s">
        <v>26</v>
      </c>
      <c r="AX197" s="12" t="s">
        <v>74</v>
      </c>
      <c r="AY197" s="137" t="s">
        <v>120</v>
      </c>
    </row>
    <row r="198" spans="2:65" s="1" customFormat="1" ht="13.9" customHeight="1">
      <c r="B198" s="121"/>
      <c r="C198" s="122" t="s">
        <v>307</v>
      </c>
      <c r="D198" s="122" t="s">
        <v>123</v>
      </c>
      <c r="E198" s="123" t="s">
        <v>308</v>
      </c>
      <c r="F198" s="124" t="s">
        <v>309</v>
      </c>
      <c r="G198" s="125" t="s">
        <v>126</v>
      </c>
      <c r="H198" s="126">
        <v>44</v>
      </c>
      <c r="I198" s="127">
        <v>10</v>
      </c>
      <c r="J198" s="127">
        <f>ROUND(I198*H198,2)</f>
        <v>440</v>
      </c>
      <c r="K198" s="128"/>
      <c r="L198" s="26"/>
      <c r="M198" s="129" t="s">
        <v>1</v>
      </c>
      <c r="N198" s="130" t="s">
        <v>35</v>
      </c>
      <c r="O198" s="131">
        <v>1.9E-2</v>
      </c>
      <c r="P198" s="131">
        <f>O198*H198</f>
        <v>0.83599999999999997</v>
      </c>
      <c r="Q198" s="131">
        <v>0</v>
      </c>
      <c r="R198" s="131">
        <f>Q198*H198</f>
        <v>0</v>
      </c>
      <c r="S198" s="131">
        <v>0</v>
      </c>
      <c r="T198" s="132">
        <f>S198*H198</f>
        <v>0</v>
      </c>
      <c r="AR198" s="133" t="s">
        <v>182</v>
      </c>
      <c r="AT198" s="133" t="s">
        <v>123</v>
      </c>
      <c r="AU198" s="133" t="s">
        <v>128</v>
      </c>
      <c r="AY198" s="14" t="s">
        <v>120</v>
      </c>
      <c r="BE198" s="134">
        <f>IF(N198="základní",J198,0)</f>
        <v>0</v>
      </c>
      <c r="BF198" s="134">
        <f>IF(N198="snížená",J198,0)</f>
        <v>440</v>
      </c>
      <c r="BG198" s="134">
        <f>IF(N198="zákl. přenesená",J198,0)</f>
        <v>0</v>
      </c>
      <c r="BH198" s="134">
        <f>IF(N198="sníž. přenesená",J198,0)</f>
        <v>0</v>
      </c>
      <c r="BI198" s="134">
        <f>IF(N198="nulová",J198,0)</f>
        <v>0</v>
      </c>
      <c r="BJ198" s="14" t="s">
        <v>128</v>
      </c>
      <c r="BK198" s="134">
        <f>ROUND(I198*H198,2)</f>
        <v>440</v>
      </c>
      <c r="BL198" s="14" t="s">
        <v>182</v>
      </c>
      <c r="BM198" s="133" t="s">
        <v>310</v>
      </c>
    </row>
    <row r="199" spans="2:65" s="12" customFormat="1">
      <c r="B199" s="135"/>
      <c r="D199" s="136" t="s">
        <v>130</v>
      </c>
      <c r="E199" s="137" t="s">
        <v>1</v>
      </c>
      <c r="F199" s="138" t="s">
        <v>311</v>
      </c>
      <c r="H199" s="139">
        <v>44</v>
      </c>
      <c r="L199" s="135"/>
      <c r="M199" s="140"/>
      <c r="T199" s="141"/>
      <c r="AT199" s="137" t="s">
        <v>130</v>
      </c>
      <c r="AU199" s="137" t="s">
        <v>128</v>
      </c>
      <c r="AV199" s="12" t="s">
        <v>128</v>
      </c>
      <c r="AW199" s="12" t="s">
        <v>26</v>
      </c>
      <c r="AX199" s="12" t="s">
        <v>74</v>
      </c>
      <c r="AY199" s="137" t="s">
        <v>120</v>
      </c>
    </row>
    <row r="200" spans="2:65" s="1" customFormat="1" ht="13.9" customHeight="1">
      <c r="B200" s="121"/>
      <c r="C200" s="122" t="s">
        <v>312</v>
      </c>
      <c r="D200" s="122" t="s">
        <v>123</v>
      </c>
      <c r="E200" s="123" t="s">
        <v>313</v>
      </c>
      <c r="F200" s="124" t="s">
        <v>314</v>
      </c>
      <c r="G200" s="125" t="s">
        <v>126</v>
      </c>
      <c r="H200" s="126">
        <v>117.5</v>
      </c>
      <c r="I200" s="127">
        <v>15</v>
      </c>
      <c r="J200" s="127">
        <f>ROUND(I200*H200,2)</f>
        <v>1762.5</v>
      </c>
      <c r="K200" s="128"/>
      <c r="L200" s="26"/>
      <c r="M200" s="129" t="s">
        <v>1</v>
      </c>
      <c r="N200" s="130" t="s">
        <v>35</v>
      </c>
      <c r="O200" s="131">
        <v>0.03</v>
      </c>
      <c r="P200" s="131">
        <f>O200*H200</f>
        <v>3.5249999999999999</v>
      </c>
      <c r="Q200" s="131">
        <v>0</v>
      </c>
      <c r="R200" s="131">
        <f>Q200*H200</f>
        <v>0</v>
      </c>
      <c r="S200" s="131">
        <v>0</v>
      </c>
      <c r="T200" s="132">
        <f>S200*H200</f>
        <v>0</v>
      </c>
      <c r="AR200" s="133" t="s">
        <v>182</v>
      </c>
      <c r="AT200" s="133" t="s">
        <v>123</v>
      </c>
      <c r="AU200" s="133" t="s">
        <v>128</v>
      </c>
      <c r="AY200" s="14" t="s">
        <v>120</v>
      </c>
      <c r="BE200" s="134">
        <f>IF(N200="základní",J200,0)</f>
        <v>0</v>
      </c>
      <c r="BF200" s="134">
        <f>IF(N200="snížená",J200,0)</f>
        <v>1762.5</v>
      </c>
      <c r="BG200" s="134">
        <f>IF(N200="zákl. přenesená",J200,0)</f>
        <v>0</v>
      </c>
      <c r="BH200" s="134">
        <f>IF(N200="sníž. přenesená",J200,0)</f>
        <v>0</v>
      </c>
      <c r="BI200" s="134">
        <f>IF(N200="nulová",J200,0)</f>
        <v>0</v>
      </c>
      <c r="BJ200" s="14" t="s">
        <v>128</v>
      </c>
      <c r="BK200" s="134">
        <f>ROUND(I200*H200,2)</f>
        <v>1762.5</v>
      </c>
      <c r="BL200" s="14" t="s">
        <v>182</v>
      </c>
      <c r="BM200" s="133" t="s">
        <v>315</v>
      </c>
    </row>
    <row r="201" spans="2:65" s="12" customFormat="1">
      <c r="B201" s="135"/>
      <c r="D201" s="136" t="s">
        <v>130</v>
      </c>
      <c r="E201" s="137" t="s">
        <v>1</v>
      </c>
      <c r="F201" s="138" t="s">
        <v>316</v>
      </c>
      <c r="H201" s="139">
        <v>117.5</v>
      </c>
      <c r="L201" s="135"/>
      <c r="M201" s="140"/>
      <c r="T201" s="141"/>
      <c r="AT201" s="137" t="s">
        <v>130</v>
      </c>
      <c r="AU201" s="137" t="s">
        <v>128</v>
      </c>
      <c r="AV201" s="12" t="s">
        <v>128</v>
      </c>
      <c r="AW201" s="12" t="s">
        <v>26</v>
      </c>
      <c r="AX201" s="12" t="s">
        <v>74</v>
      </c>
      <c r="AY201" s="137" t="s">
        <v>120</v>
      </c>
    </row>
    <row r="202" spans="2:65" s="1" customFormat="1" ht="22.9" customHeight="1">
      <c r="B202" s="121"/>
      <c r="C202" s="122" t="s">
        <v>317</v>
      </c>
      <c r="D202" s="122" t="s">
        <v>123</v>
      </c>
      <c r="E202" s="123" t="s">
        <v>318</v>
      </c>
      <c r="F202" s="124" t="s">
        <v>319</v>
      </c>
      <c r="G202" s="125" t="s">
        <v>126</v>
      </c>
      <c r="H202" s="126">
        <v>36</v>
      </c>
      <c r="I202" s="127">
        <v>210</v>
      </c>
      <c r="J202" s="127">
        <f>ROUND(I202*H202,2)</f>
        <v>7560</v>
      </c>
      <c r="K202" s="128"/>
      <c r="L202" s="26"/>
      <c r="M202" s="129" t="s">
        <v>1</v>
      </c>
      <c r="N202" s="130" t="s">
        <v>35</v>
      </c>
      <c r="O202" s="131">
        <v>0.318</v>
      </c>
      <c r="P202" s="131">
        <f>O202*H202</f>
        <v>11.448</v>
      </c>
      <c r="Q202" s="131">
        <v>5.0000000000000002E-5</v>
      </c>
      <c r="R202" s="131">
        <f>Q202*H202</f>
        <v>1.8000000000000002E-3</v>
      </c>
      <c r="S202" s="131">
        <v>0</v>
      </c>
      <c r="T202" s="132">
        <f>S202*H202</f>
        <v>0</v>
      </c>
      <c r="AR202" s="133" t="s">
        <v>182</v>
      </c>
      <c r="AT202" s="133" t="s">
        <v>123</v>
      </c>
      <c r="AU202" s="133" t="s">
        <v>128</v>
      </c>
      <c r="AY202" s="14" t="s">
        <v>120</v>
      </c>
      <c r="BE202" s="134">
        <f>IF(N202="základní",J202,0)</f>
        <v>0</v>
      </c>
      <c r="BF202" s="134">
        <f>IF(N202="snížená",J202,0)</f>
        <v>7560</v>
      </c>
      <c r="BG202" s="134">
        <f>IF(N202="zákl. přenesená",J202,0)</f>
        <v>0</v>
      </c>
      <c r="BH202" s="134">
        <f>IF(N202="sníž. přenesená",J202,0)</f>
        <v>0</v>
      </c>
      <c r="BI202" s="134">
        <f>IF(N202="nulová",J202,0)</f>
        <v>0</v>
      </c>
      <c r="BJ202" s="14" t="s">
        <v>128</v>
      </c>
      <c r="BK202" s="134">
        <f>ROUND(I202*H202,2)</f>
        <v>7560</v>
      </c>
      <c r="BL202" s="14" t="s">
        <v>182</v>
      </c>
      <c r="BM202" s="133" t="s">
        <v>320</v>
      </c>
    </row>
    <row r="203" spans="2:65" s="12" customFormat="1">
      <c r="B203" s="135"/>
      <c r="D203" s="136" t="s">
        <v>130</v>
      </c>
      <c r="E203" s="137" t="s">
        <v>1</v>
      </c>
      <c r="F203" s="138" t="s">
        <v>321</v>
      </c>
      <c r="H203" s="139">
        <v>36</v>
      </c>
      <c r="L203" s="135"/>
      <c r="M203" s="140"/>
      <c r="T203" s="141"/>
      <c r="AT203" s="137" t="s">
        <v>130</v>
      </c>
      <c r="AU203" s="137" t="s">
        <v>128</v>
      </c>
      <c r="AV203" s="12" t="s">
        <v>128</v>
      </c>
      <c r="AW203" s="12" t="s">
        <v>26</v>
      </c>
      <c r="AX203" s="12" t="s">
        <v>74</v>
      </c>
      <c r="AY203" s="137" t="s">
        <v>120</v>
      </c>
    </row>
    <row r="204" spans="2:65" s="1" customFormat="1" ht="22.9" customHeight="1">
      <c r="B204" s="121"/>
      <c r="C204" s="142" t="s">
        <v>322</v>
      </c>
      <c r="D204" s="142" t="s">
        <v>178</v>
      </c>
      <c r="E204" s="143" t="s">
        <v>323</v>
      </c>
      <c r="F204" s="144" t="s">
        <v>324</v>
      </c>
      <c r="G204" s="145" t="s">
        <v>194</v>
      </c>
      <c r="H204" s="146">
        <v>18</v>
      </c>
      <c r="I204" s="147">
        <v>78</v>
      </c>
      <c r="J204" s="147">
        <f>ROUND(I204*H204,2)</f>
        <v>1404</v>
      </c>
      <c r="K204" s="148"/>
      <c r="L204" s="149"/>
      <c r="M204" s="150" t="s">
        <v>1</v>
      </c>
      <c r="N204" s="151" t="s">
        <v>35</v>
      </c>
      <c r="O204" s="131">
        <v>0</v>
      </c>
      <c r="P204" s="131">
        <f>O204*H204</f>
        <v>0</v>
      </c>
      <c r="Q204" s="131">
        <v>3.6999999999999999E-4</v>
      </c>
      <c r="R204" s="131">
        <f>Q204*H204</f>
        <v>6.6600000000000001E-3</v>
      </c>
      <c r="S204" s="131">
        <v>0</v>
      </c>
      <c r="T204" s="132">
        <f>S204*H204</f>
        <v>0</v>
      </c>
      <c r="AR204" s="133" t="s">
        <v>242</v>
      </c>
      <c r="AT204" s="133" t="s">
        <v>178</v>
      </c>
      <c r="AU204" s="133" t="s">
        <v>128</v>
      </c>
      <c r="AY204" s="14" t="s">
        <v>120</v>
      </c>
      <c r="BE204" s="134">
        <f>IF(N204="základní",J204,0)</f>
        <v>0</v>
      </c>
      <c r="BF204" s="134">
        <f>IF(N204="snížená",J204,0)</f>
        <v>1404</v>
      </c>
      <c r="BG204" s="134">
        <f>IF(N204="zákl. přenesená",J204,0)</f>
        <v>0</v>
      </c>
      <c r="BH204" s="134">
        <f>IF(N204="sníž. přenesená",J204,0)</f>
        <v>0</v>
      </c>
      <c r="BI204" s="134">
        <f>IF(N204="nulová",J204,0)</f>
        <v>0</v>
      </c>
      <c r="BJ204" s="14" t="s">
        <v>128</v>
      </c>
      <c r="BK204" s="134">
        <f>ROUND(I204*H204,2)</f>
        <v>1404</v>
      </c>
      <c r="BL204" s="14" t="s">
        <v>182</v>
      </c>
      <c r="BM204" s="133" t="s">
        <v>325</v>
      </c>
    </row>
    <row r="205" spans="2:65" s="12" customFormat="1">
      <c r="B205" s="135"/>
      <c r="D205" s="136" t="s">
        <v>130</v>
      </c>
      <c r="E205" s="137" t="s">
        <v>1</v>
      </c>
      <c r="F205" s="138" t="s">
        <v>326</v>
      </c>
      <c r="H205" s="139">
        <v>18</v>
      </c>
      <c r="L205" s="135"/>
      <c r="M205" s="140"/>
      <c r="T205" s="141"/>
      <c r="AT205" s="137" t="s">
        <v>130</v>
      </c>
      <c r="AU205" s="137" t="s">
        <v>128</v>
      </c>
      <c r="AV205" s="12" t="s">
        <v>128</v>
      </c>
      <c r="AW205" s="12" t="s">
        <v>26</v>
      </c>
      <c r="AX205" s="12" t="s">
        <v>74</v>
      </c>
      <c r="AY205" s="137" t="s">
        <v>120</v>
      </c>
    </row>
    <row r="206" spans="2:65" s="1" customFormat="1" ht="22.9" customHeight="1">
      <c r="B206" s="121"/>
      <c r="C206" s="122" t="s">
        <v>327</v>
      </c>
      <c r="D206" s="122" t="s">
        <v>123</v>
      </c>
      <c r="E206" s="123" t="s">
        <v>328</v>
      </c>
      <c r="F206" s="124" t="s">
        <v>329</v>
      </c>
      <c r="G206" s="125" t="s">
        <v>194</v>
      </c>
      <c r="H206" s="126">
        <v>18</v>
      </c>
      <c r="I206" s="127">
        <v>380</v>
      </c>
      <c r="J206" s="127">
        <f t="shared" ref="J206:J215" si="10">ROUND(I206*H206,2)</f>
        <v>6840</v>
      </c>
      <c r="K206" s="128"/>
      <c r="L206" s="26"/>
      <c r="M206" s="129" t="s">
        <v>1</v>
      </c>
      <c r="N206" s="130" t="s">
        <v>35</v>
      </c>
      <c r="O206" s="131">
        <v>0.52900000000000003</v>
      </c>
      <c r="P206" s="131">
        <f t="shared" ref="P206:P215" si="11">O206*H206</f>
        <v>9.5220000000000002</v>
      </c>
      <c r="Q206" s="131">
        <v>7.7999999999999999E-4</v>
      </c>
      <c r="R206" s="131">
        <f t="shared" ref="R206:R215" si="12">Q206*H206</f>
        <v>1.404E-2</v>
      </c>
      <c r="S206" s="131">
        <v>0</v>
      </c>
      <c r="T206" s="132">
        <f t="shared" ref="T206:T215" si="13">S206*H206</f>
        <v>0</v>
      </c>
      <c r="AR206" s="133" t="s">
        <v>182</v>
      </c>
      <c r="AT206" s="133" t="s">
        <v>123</v>
      </c>
      <c r="AU206" s="133" t="s">
        <v>128</v>
      </c>
      <c r="AY206" s="14" t="s">
        <v>120</v>
      </c>
      <c r="BE206" s="134">
        <f t="shared" ref="BE206:BE215" si="14">IF(N206="základní",J206,0)</f>
        <v>0</v>
      </c>
      <c r="BF206" s="134">
        <f t="shared" ref="BF206:BF215" si="15">IF(N206="snížená",J206,0)</f>
        <v>6840</v>
      </c>
      <c r="BG206" s="134">
        <f t="shared" ref="BG206:BG215" si="16">IF(N206="zákl. přenesená",J206,0)</f>
        <v>0</v>
      </c>
      <c r="BH206" s="134">
        <f t="shared" ref="BH206:BH215" si="17">IF(N206="sníž. přenesená",J206,0)</f>
        <v>0</v>
      </c>
      <c r="BI206" s="134">
        <f t="shared" ref="BI206:BI215" si="18">IF(N206="nulová",J206,0)</f>
        <v>0</v>
      </c>
      <c r="BJ206" s="14" t="s">
        <v>128</v>
      </c>
      <c r="BK206" s="134">
        <f t="shared" ref="BK206:BK215" si="19">ROUND(I206*H206,2)</f>
        <v>6840</v>
      </c>
      <c r="BL206" s="14" t="s">
        <v>182</v>
      </c>
      <c r="BM206" s="133" t="s">
        <v>330</v>
      </c>
    </row>
    <row r="207" spans="2:65" s="1" customFormat="1" ht="22.9" customHeight="1">
      <c r="B207" s="121"/>
      <c r="C207" s="122" t="s">
        <v>331</v>
      </c>
      <c r="D207" s="122" t="s">
        <v>123</v>
      </c>
      <c r="E207" s="123" t="s">
        <v>332</v>
      </c>
      <c r="F207" s="124" t="s">
        <v>333</v>
      </c>
      <c r="G207" s="125" t="s">
        <v>194</v>
      </c>
      <c r="H207" s="126">
        <v>70</v>
      </c>
      <c r="I207" s="127">
        <v>380</v>
      </c>
      <c r="J207" s="127">
        <f t="shared" si="10"/>
        <v>26600</v>
      </c>
      <c r="K207" s="128"/>
      <c r="L207" s="26"/>
      <c r="M207" s="129" t="s">
        <v>1</v>
      </c>
      <c r="N207" s="130" t="s">
        <v>35</v>
      </c>
      <c r="O207" s="131">
        <v>0.52900000000000003</v>
      </c>
      <c r="P207" s="131">
        <f t="shared" si="11"/>
        <v>37.03</v>
      </c>
      <c r="Q207" s="131">
        <v>7.7999999999999999E-4</v>
      </c>
      <c r="R207" s="131">
        <f t="shared" si="12"/>
        <v>5.4599999999999996E-2</v>
      </c>
      <c r="S207" s="131">
        <v>0</v>
      </c>
      <c r="T207" s="132">
        <f t="shared" si="13"/>
        <v>0</v>
      </c>
      <c r="AR207" s="133" t="s">
        <v>182</v>
      </c>
      <c r="AT207" s="133" t="s">
        <v>123</v>
      </c>
      <c r="AU207" s="133" t="s">
        <v>128</v>
      </c>
      <c r="AY207" s="14" t="s">
        <v>120</v>
      </c>
      <c r="BE207" s="134">
        <f t="shared" si="14"/>
        <v>0</v>
      </c>
      <c r="BF207" s="134">
        <f t="shared" si="15"/>
        <v>26600</v>
      </c>
      <c r="BG207" s="134">
        <f t="shared" si="16"/>
        <v>0</v>
      </c>
      <c r="BH207" s="134">
        <f t="shared" si="17"/>
        <v>0</v>
      </c>
      <c r="BI207" s="134">
        <f t="shared" si="18"/>
        <v>0</v>
      </c>
      <c r="BJ207" s="14" t="s">
        <v>128</v>
      </c>
      <c r="BK207" s="134">
        <f t="shared" si="19"/>
        <v>26600</v>
      </c>
      <c r="BL207" s="14" t="s">
        <v>182</v>
      </c>
      <c r="BM207" s="133" t="s">
        <v>334</v>
      </c>
    </row>
    <row r="208" spans="2:65" s="1" customFormat="1" ht="22.9" customHeight="1">
      <c r="B208" s="121"/>
      <c r="C208" s="122" t="s">
        <v>335</v>
      </c>
      <c r="D208" s="122" t="s">
        <v>123</v>
      </c>
      <c r="E208" s="123" t="s">
        <v>336</v>
      </c>
      <c r="F208" s="124" t="s">
        <v>337</v>
      </c>
      <c r="G208" s="125" t="s">
        <v>194</v>
      </c>
      <c r="H208" s="126">
        <v>66</v>
      </c>
      <c r="I208" s="127">
        <v>719</v>
      </c>
      <c r="J208" s="127">
        <f t="shared" si="10"/>
        <v>47454</v>
      </c>
      <c r="K208" s="128"/>
      <c r="L208" s="26"/>
      <c r="M208" s="129" t="s">
        <v>1</v>
      </c>
      <c r="N208" s="130" t="s">
        <v>35</v>
      </c>
      <c r="O208" s="131">
        <v>0.74299999999999999</v>
      </c>
      <c r="P208" s="131">
        <f t="shared" si="11"/>
        <v>49.037999999999997</v>
      </c>
      <c r="Q208" s="131">
        <v>2.5600000000000002E-3</v>
      </c>
      <c r="R208" s="131">
        <f t="shared" si="12"/>
        <v>0.16896000000000003</v>
      </c>
      <c r="S208" s="131">
        <v>0</v>
      </c>
      <c r="T208" s="132">
        <f t="shared" si="13"/>
        <v>0</v>
      </c>
      <c r="AR208" s="133" t="s">
        <v>182</v>
      </c>
      <c r="AT208" s="133" t="s">
        <v>123</v>
      </c>
      <c r="AU208" s="133" t="s">
        <v>128</v>
      </c>
      <c r="AY208" s="14" t="s">
        <v>120</v>
      </c>
      <c r="BE208" s="134">
        <f t="shared" si="14"/>
        <v>0</v>
      </c>
      <c r="BF208" s="134">
        <f t="shared" si="15"/>
        <v>47454</v>
      </c>
      <c r="BG208" s="134">
        <f t="shared" si="16"/>
        <v>0</v>
      </c>
      <c r="BH208" s="134">
        <f t="shared" si="17"/>
        <v>0</v>
      </c>
      <c r="BI208" s="134">
        <f t="shared" si="18"/>
        <v>0</v>
      </c>
      <c r="BJ208" s="14" t="s">
        <v>128</v>
      </c>
      <c r="BK208" s="134">
        <f t="shared" si="19"/>
        <v>47454</v>
      </c>
      <c r="BL208" s="14" t="s">
        <v>182</v>
      </c>
      <c r="BM208" s="133" t="s">
        <v>338</v>
      </c>
    </row>
    <row r="209" spans="2:65" s="1" customFormat="1" ht="22.9" customHeight="1">
      <c r="B209" s="121"/>
      <c r="C209" s="122" t="s">
        <v>339</v>
      </c>
      <c r="D209" s="122" t="s">
        <v>123</v>
      </c>
      <c r="E209" s="123" t="s">
        <v>340</v>
      </c>
      <c r="F209" s="124" t="s">
        <v>341</v>
      </c>
      <c r="G209" s="125" t="s">
        <v>194</v>
      </c>
      <c r="H209" s="126">
        <v>70</v>
      </c>
      <c r="I209" s="127">
        <v>836</v>
      </c>
      <c r="J209" s="127">
        <f t="shared" si="10"/>
        <v>58520</v>
      </c>
      <c r="K209" s="128"/>
      <c r="L209" s="26"/>
      <c r="M209" s="129" t="s">
        <v>1</v>
      </c>
      <c r="N209" s="130" t="s">
        <v>35</v>
      </c>
      <c r="O209" s="131">
        <v>0.74299999999999999</v>
      </c>
      <c r="P209" s="131">
        <f t="shared" si="11"/>
        <v>52.01</v>
      </c>
      <c r="Q209" s="131">
        <v>2.5600000000000002E-3</v>
      </c>
      <c r="R209" s="131">
        <f t="shared" si="12"/>
        <v>0.17920000000000003</v>
      </c>
      <c r="S209" s="131">
        <v>0</v>
      </c>
      <c r="T209" s="132">
        <f t="shared" si="13"/>
        <v>0</v>
      </c>
      <c r="AR209" s="133" t="s">
        <v>182</v>
      </c>
      <c r="AT209" s="133" t="s">
        <v>123</v>
      </c>
      <c r="AU209" s="133" t="s">
        <v>128</v>
      </c>
      <c r="AY209" s="14" t="s">
        <v>120</v>
      </c>
      <c r="BE209" s="134">
        <f t="shared" si="14"/>
        <v>0</v>
      </c>
      <c r="BF209" s="134">
        <f t="shared" si="15"/>
        <v>58520</v>
      </c>
      <c r="BG209" s="134">
        <f t="shared" si="16"/>
        <v>0</v>
      </c>
      <c r="BH209" s="134">
        <f t="shared" si="17"/>
        <v>0</v>
      </c>
      <c r="BI209" s="134">
        <f t="shared" si="18"/>
        <v>0</v>
      </c>
      <c r="BJ209" s="14" t="s">
        <v>128</v>
      </c>
      <c r="BK209" s="134">
        <f t="shared" si="19"/>
        <v>58520</v>
      </c>
      <c r="BL209" s="14" t="s">
        <v>182</v>
      </c>
      <c r="BM209" s="133" t="s">
        <v>342</v>
      </c>
    </row>
    <row r="210" spans="2:65" s="1" customFormat="1" ht="22.9" customHeight="1">
      <c r="B210" s="121"/>
      <c r="C210" s="122" t="s">
        <v>343</v>
      </c>
      <c r="D210" s="122" t="s">
        <v>123</v>
      </c>
      <c r="E210" s="123" t="s">
        <v>344</v>
      </c>
      <c r="F210" s="124" t="s">
        <v>345</v>
      </c>
      <c r="G210" s="125" t="s">
        <v>194</v>
      </c>
      <c r="H210" s="126">
        <v>49</v>
      </c>
      <c r="I210" s="127">
        <v>1144</v>
      </c>
      <c r="J210" s="127">
        <f t="shared" si="10"/>
        <v>56056</v>
      </c>
      <c r="K210" s="128"/>
      <c r="L210" s="26"/>
      <c r="M210" s="129" t="s">
        <v>1</v>
      </c>
      <c r="N210" s="130" t="s">
        <v>35</v>
      </c>
      <c r="O210" s="131">
        <v>0.78900000000000003</v>
      </c>
      <c r="P210" s="131">
        <f t="shared" si="11"/>
        <v>38.661000000000001</v>
      </c>
      <c r="Q210" s="131">
        <v>3.64E-3</v>
      </c>
      <c r="R210" s="131">
        <f t="shared" si="12"/>
        <v>0.17835999999999999</v>
      </c>
      <c r="S210" s="131">
        <v>0</v>
      </c>
      <c r="T210" s="132">
        <f t="shared" si="13"/>
        <v>0</v>
      </c>
      <c r="AR210" s="133" t="s">
        <v>182</v>
      </c>
      <c r="AT210" s="133" t="s">
        <v>123</v>
      </c>
      <c r="AU210" s="133" t="s">
        <v>128</v>
      </c>
      <c r="AY210" s="14" t="s">
        <v>120</v>
      </c>
      <c r="BE210" s="134">
        <f t="shared" si="14"/>
        <v>0</v>
      </c>
      <c r="BF210" s="134">
        <f t="shared" si="15"/>
        <v>56056</v>
      </c>
      <c r="BG210" s="134">
        <f t="shared" si="16"/>
        <v>0</v>
      </c>
      <c r="BH210" s="134">
        <f t="shared" si="17"/>
        <v>0</v>
      </c>
      <c r="BI210" s="134">
        <f t="shared" si="18"/>
        <v>0</v>
      </c>
      <c r="BJ210" s="14" t="s">
        <v>128</v>
      </c>
      <c r="BK210" s="134">
        <f t="shared" si="19"/>
        <v>56056</v>
      </c>
      <c r="BL210" s="14" t="s">
        <v>182</v>
      </c>
      <c r="BM210" s="133" t="s">
        <v>346</v>
      </c>
    </row>
    <row r="211" spans="2:65" s="1" customFormat="1" ht="22.9" customHeight="1">
      <c r="B211" s="121"/>
      <c r="C211" s="122" t="s">
        <v>347</v>
      </c>
      <c r="D211" s="122" t="s">
        <v>123</v>
      </c>
      <c r="E211" s="123" t="s">
        <v>348</v>
      </c>
      <c r="F211" s="124" t="s">
        <v>349</v>
      </c>
      <c r="G211" s="125" t="s">
        <v>194</v>
      </c>
      <c r="H211" s="126">
        <v>45</v>
      </c>
      <c r="I211" s="127">
        <v>1210</v>
      </c>
      <c r="J211" s="127">
        <f t="shared" si="10"/>
        <v>54450</v>
      </c>
      <c r="K211" s="128"/>
      <c r="L211" s="26"/>
      <c r="M211" s="129" t="s">
        <v>1</v>
      </c>
      <c r="N211" s="130" t="s">
        <v>35</v>
      </c>
      <c r="O211" s="131">
        <v>0.81399999999999995</v>
      </c>
      <c r="P211" s="131">
        <f t="shared" si="11"/>
        <v>36.629999999999995</v>
      </c>
      <c r="Q211" s="131">
        <v>6.1000000000000004E-3</v>
      </c>
      <c r="R211" s="131">
        <f t="shared" si="12"/>
        <v>0.27450000000000002</v>
      </c>
      <c r="S211" s="131">
        <v>0</v>
      </c>
      <c r="T211" s="132">
        <f t="shared" si="13"/>
        <v>0</v>
      </c>
      <c r="AR211" s="133" t="s">
        <v>182</v>
      </c>
      <c r="AT211" s="133" t="s">
        <v>123</v>
      </c>
      <c r="AU211" s="133" t="s">
        <v>128</v>
      </c>
      <c r="AY211" s="14" t="s">
        <v>120</v>
      </c>
      <c r="BE211" s="134">
        <f t="shared" si="14"/>
        <v>0</v>
      </c>
      <c r="BF211" s="134">
        <f t="shared" si="15"/>
        <v>54450</v>
      </c>
      <c r="BG211" s="134">
        <f t="shared" si="16"/>
        <v>0</v>
      </c>
      <c r="BH211" s="134">
        <f t="shared" si="17"/>
        <v>0</v>
      </c>
      <c r="BI211" s="134">
        <f t="shared" si="18"/>
        <v>0</v>
      </c>
      <c r="BJ211" s="14" t="s">
        <v>128</v>
      </c>
      <c r="BK211" s="134">
        <f t="shared" si="19"/>
        <v>54450</v>
      </c>
      <c r="BL211" s="14" t="s">
        <v>182</v>
      </c>
      <c r="BM211" s="133" t="s">
        <v>350</v>
      </c>
    </row>
    <row r="212" spans="2:65" s="1" customFormat="1" ht="22.9" customHeight="1">
      <c r="B212" s="121"/>
      <c r="C212" s="122" t="s">
        <v>351</v>
      </c>
      <c r="D212" s="122" t="s">
        <v>123</v>
      </c>
      <c r="E212" s="123" t="s">
        <v>352</v>
      </c>
      <c r="F212" s="124" t="s">
        <v>353</v>
      </c>
      <c r="G212" s="125" t="s">
        <v>194</v>
      </c>
      <c r="H212" s="126">
        <v>5</v>
      </c>
      <c r="I212" s="127">
        <v>1366</v>
      </c>
      <c r="J212" s="127">
        <f t="shared" si="10"/>
        <v>6830</v>
      </c>
      <c r="K212" s="128"/>
      <c r="L212" s="26"/>
      <c r="M212" s="129" t="s">
        <v>1</v>
      </c>
      <c r="N212" s="130" t="s">
        <v>35</v>
      </c>
      <c r="O212" s="131">
        <v>0.81399999999999995</v>
      </c>
      <c r="P212" s="131">
        <f t="shared" si="11"/>
        <v>4.0699999999999994</v>
      </c>
      <c r="Q212" s="131">
        <v>6.1000000000000004E-3</v>
      </c>
      <c r="R212" s="131">
        <f t="shared" si="12"/>
        <v>3.0500000000000003E-2</v>
      </c>
      <c r="S212" s="131">
        <v>0</v>
      </c>
      <c r="T212" s="132">
        <f t="shared" si="13"/>
        <v>0</v>
      </c>
      <c r="AR212" s="133" t="s">
        <v>182</v>
      </c>
      <c r="AT212" s="133" t="s">
        <v>123</v>
      </c>
      <c r="AU212" s="133" t="s">
        <v>128</v>
      </c>
      <c r="AY212" s="14" t="s">
        <v>120</v>
      </c>
      <c r="BE212" s="134">
        <f t="shared" si="14"/>
        <v>0</v>
      </c>
      <c r="BF212" s="134">
        <f t="shared" si="15"/>
        <v>6830</v>
      </c>
      <c r="BG212" s="134">
        <f t="shared" si="16"/>
        <v>0</v>
      </c>
      <c r="BH212" s="134">
        <f t="shared" si="17"/>
        <v>0</v>
      </c>
      <c r="BI212" s="134">
        <f t="shared" si="18"/>
        <v>0</v>
      </c>
      <c r="BJ212" s="14" t="s">
        <v>128</v>
      </c>
      <c r="BK212" s="134">
        <f t="shared" si="19"/>
        <v>6830</v>
      </c>
      <c r="BL212" s="14" t="s">
        <v>182</v>
      </c>
      <c r="BM212" s="133" t="s">
        <v>354</v>
      </c>
    </row>
    <row r="213" spans="2:65" s="1" customFormat="1" ht="22.9" customHeight="1">
      <c r="B213" s="121"/>
      <c r="C213" s="122" t="s">
        <v>355</v>
      </c>
      <c r="D213" s="122" t="s">
        <v>123</v>
      </c>
      <c r="E213" s="123" t="s">
        <v>356</v>
      </c>
      <c r="F213" s="124" t="s">
        <v>357</v>
      </c>
      <c r="G213" s="125" t="s">
        <v>126</v>
      </c>
      <c r="H213" s="126">
        <v>1</v>
      </c>
      <c r="I213" s="127">
        <v>310</v>
      </c>
      <c r="J213" s="127">
        <f t="shared" si="10"/>
        <v>310</v>
      </c>
      <c r="K213" s="128"/>
      <c r="L213" s="26"/>
      <c r="M213" s="129" t="s">
        <v>1</v>
      </c>
      <c r="N213" s="130" t="s">
        <v>35</v>
      </c>
      <c r="O213" s="131">
        <v>0.38400000000000001</v>
      </c>
      <c r="P213" s="131">
        <f t="shared" si="11"/>
        <v>0.38400000000000001</v>
      </c>
      <c r="Q213" s="131">
        <v>8.0999999999999996E-4</v>
      </c>
      <c r="R213" s="131">
        <f t="shared" si="12"/>
        <v>8.0999999999999996E-4</v>
      </c>
      <c r="S213" s="131">
        <v>0</v>
      </c>
      <c r="T213" s="132">
        <f t="shared" si="13"/>
        <v>0</v>
      </c>
      <c r="AR213" s="133" t="s">
        <v>182</v>
      </c>
      <c r="AT213" s="133" t="s">
        <v>123</v>
      </c>
      <c r="AU213" s="133" t="s">
        <v>128</v>
      </c>
      <c r="AY213" s="14" t="s">
        <v>120</v>
      </c>
      <c r="BE213" s="134">
        <f t="shared" si="14"/>
        <v>0</v>
      </c>
      <c r="BF213" s="134">
        <f t="shared" si="15"/>
        <v>310</v>
      </c>
      <c r="BG213" s="134">
        <f t="shared" si="16"/>
        <v>0</v>
      </c>
      <c r="BH213" s="134">
        <f t="shared" si="17"/>
        <v>0</v>
      </c>
      <c r="BI213" s="134">
        <f t="shared" si="18"/>
        <v>0</v>
      </c>
      <c r="BJ213" s="14" t="s">
        <v>128</v>
      </c>
      <c r="BK213" s="134">
        <f t="shared" si="19"/>
        <v>310</v>
      </c>
      <c r="BL213" s="14" t="s">
        <v>182</v>
      </c>
      <c r="BM213" s="133" t="s">
        <v>358</v>
      </c>
    </row>
    <row r="214" spans="2:65" s="1" customFormat="1" ht="22.9" customHeight="1">
      <c r="B214" s="121"/>
      <c r="C214" s="122" t="s">
        <v>359</v>
      </c>
      <c r="D214" s="122" t="s">
        <v>123</v>
      </c>
      <c r="E214" s="123" t="s">
        <v>360</v>
      </c>
      <c r="F214" s="124" t="s">
        <v>361</v>
      </c>
      <c r="G214" s="125" t="s">
        <v>126</v>
      </c>
      <c r="H214" s="126">
        <v>1</v>
      </c>
      <c r="I214" s="127">
        <v>639</v>
      </c>
      <c r="J214" s="127">
        <f t="shared" si="10"/>
        <v>639</v>
      </c>
      <c r="K214" s="128"/>
      <c r="L214" s="26"/>
      <c r="M214" s="129" t="s">
        <v>1</v>
      </c>
      <c r="N214" s="130" t="s">
        <v>35</v>
      </c>
      <c r="O214" s="131">
        <v>0.58699999999999997</v>
      </c>
      <c r="P214" s="131">
        <f t="shared" si="11"/>
        <v>0.58699999999999997</v>
      </c>
      <c r="Q214" s="131">
        <v>2.1800000000000001E-3</v>
      </c>
      <c r="R214" s="131">
        <f t="shared" si="12"/>
        <v>2.1800000000000001E-3</v>
      </c>
      <c r="S214" s="131">
        <v>0</v>
      </c>
      <c r="T214" s="132">
        <f t="shared" si="13"/>
        <v>0</v>
      </c>
      <c r="AR214" s="133" t="s">
        <v>182</v>
      </c>
      <c r="AT214" s="133" t="s">
        <v>123</v>
      </c>
      <c r="AU214" s="133" t="s">
        <v>128</v>
      </c>
      <c r="AY214" s="14" t="s">
        <v>120</v>
      </c>
      <c r="BE214" s="134">
        <f t="shared" si="14"/>
        <v>0</v>
      </c>
      <c r="BF214" s="134">
        <f t="shared" si="15"/>
        <v>639</v>
      </c>
      <c r="BG214" s="134">
        <f t="shared" si="16"/>
        <v>0</v>
      </c>
      <c r="BH214" s="134">
        <f t="shared" si="17"/>
        <v>0</v>
      </c>
      <c r="BI214" s="134">
        <f t="shared" si="18"/>
        <v>0</v>
      </c>
      <c r="BJ214" s="14" t="s">
        <v>128</v>
      </c>
      <c r="BK214" s="134">
        <f t="shared" si="19"/>
        <v>639</v>
      </c>
      <c r="BL214" s="14" t="s">
        <v>182</v>
      </c>
      <c r="BM214" s="133" t="s">
        <v>362</v>
      </c>
    </row>
    <row r="215" spans="2:65" s="1" customFormat="1" ht="13.9" customHeight="1">
      <c r="B215" s="121"/>
      <c r="C215" s="122" t="s">
        <v>363</v>
      </c>
      <c r="D215" s="122" t="s">
        <v>123</v>
      </c>
      <c r="E215" s="123" t="s">
        <v>364</v>
      </c>
      <c r="F215" s="124" t="s">
        <v>365</v>
      </c>
      <c r="G215" s="125" t="s">
        <v>126</v>
      </c>
      <c r="H215" s="126">
        <v>267</v>
      </c>
      <c r="I215" s="127">
        <v>67</v>
      </c>
      <c r="J215" s="127">
        <f t="shared" si="10"/>
        <v>17889</v>
      </c>
      <c r="K215" s="128"/>
      <c r="L215" s="26"/>
      <c r="M215" s="129" t="s">
        <v>1</v>
      </c>
      <c r="N215" s="130" t="s">
        <v>35</v>
      </c>
      <c r="O215" s="131">
        <v>4.1000000000000002E-2</v>
      </c>
      <c r="P215" s="131">
        <f t="shared" si="11"/>
        <v>10.947000000000001</v>
      </c>
      <c r="Q215" s="131">
        <v>1.9000000000000001E-4</v>
      </c>
      <c r="R215" s="131">
        <f t="shared" si="12"/>
        <v>5.0730000000000004E-2</v>
      </c>
      <c r="S215" s="131">
        <v>0</v>
      </c>
      <c r="T215" s="132">
        <f t="shared" si="13"/>
        <v>0</v>
      </c>
      <c r="AR215" s="133" t="s">
        <v>182</v>
      </c>
      <c r="AT215" s="133" t="s">
        <v>123</v>
      </c>
      <c r="AU215" s="133" t="s">
        <v>128</v>
      </c>
      <c r="AY215" s="14" t="s">
        <v>120</v>
      </c>
      <c r="BE215" s="134">
        <f t="shared" si="14"/>
        <v>0</v>
      </c>
      <c r="BF215" s="134">
        <f t="shared" si="15"/>
        <v>17889</v>
      </c>
      <c r="BG215" s="134">
        <f t="shared" si="16"/>
        <v>0</v>
      </c>
      <c r="BH215" s="134">
        <f t="shared" si="17"/>
        <v>0</v>
      </c>
      <c r="BI215" s="134">
        <f t="shared" si="18"/>
        <v>0</v>
      </c>
      <c r="BJ215" s="14" t="s">
        <v>128</v>
      </c>
      <c r="BK215" s="134">
        <f t="shared" si="19"/>
        <v>17889</v>
      </c>
      <c r="BL215" s="14" t="s">
        <v>182</v>
      </c>
      <c r="BM215" s="133" t="s">
        <v>366</v>
      </c>
    </row>
    <row r="216" spans="2:65" s="12" customFormat="1">
      <c r="B216" s="135"/>
      <c r="D216" s="136" t="s">
        <v>130</v>
      </c>
      <c r="E216" s="137" t="s">
        <v>1</v>
      </c>
      <c r="F216" s="138" t="s">
        <v>367</v>
      </c>
      <c r="H216" s="139">
        <v>267</v>
      </c>
      <c r="L216" s="135"/>
      <c r="M216" s="140"/>
      <c r="T216" s="141"/>
      <c r="AT216" s="137" t="s">
        <v>130</v>
      </c>
      <c r="AU216" s="137" t="s">
        <v>128</v>
      </c>
      <c r="AV216" s="12" t="s">
        <v>128</v>
      </c>
      <c r="AW216" s="12" t="s">
        <v>26</v>
      </c>
      <c r="AX216" s="12" t="s">
        <v>74</v>
      </c>
      <c r="AY216" s="137" t="s">
        <v>120</v>
      </c>
    </row>
    <row r="217" spans="2:65" s="1" customFormat="1" ht="22.9" customHeight="1">
      <c r="B217" s="121"/>
      <c r="C217" s="122" t="s">
        <v>368</v>
      </c>
      <c r="D217" s="122" t="s">
        <v>123</v>
      </c>
      <c r="E217" s="123" t="s">
        <v>369</v>
      </c>
      <c r="F217" s="124" t="s">
        <v>370</v>
      </c>
      <c r="G217" s="125" t="s">
        <v>194</v>
      </c>
      <c r="H217" s="126">
        <v>18</v>
      </c>
      <c r="I217" s="127">
        <v>70</v>
      </c>
      <c r="J217" s="127">
        <f t="shared" ref="J217:J222" si="20">ROUND(I217*H217,2)</f>
        <v>1260</v>
      </c>
      <c r="K217" s="128"/>
      <c r="L217" s="26"/>
      <c r="M217" s="129" t="s">
        <v>1</v>
      </c>
      <c r="N217" s="130" t="s">
        <v>35</v>
      </c>
      <c r="O217" s="131">
        <v>0.1</v>
      </c>
      <c r="P217" s="131">
        <f t="shared" ref="P217:P222" si="21">O217*H217</f>
        <v>1.8</v>
      </c>
      <c r="Q217" s="131">
        <v>4.0000000000000003E-5</v>
      </c>
      <c r="R217" s="131">
        <f t="shared" ref="R217:R222" si="22">Q217*H217</f>
        <v>7.2000000000000005E-4</v>
      </c>
      <c r="S217" s="131">
        <v>0</v>
      </c>
      <c r="T217" s="132">
        <f t="shared" ref="T217:T222" si="23">S217*H217</f>
        <v>0</v>
      </c>
      <c r="AR217" s="133" t="s">
        <v>182</v>
      </c>
      <c r="AT217" s="133" t="s">
        <v>123</v>
      </c>
      <c r="AU217" s="133" t="s">
        <v>128</v>
      </c>
      <c r="AY217" s="14" t="s">
        <v>120</v>
      </c>
      <c r="BE217" s="134">
        <f t="shared" ref="BE217:BE222" si="24">IF(N217="základní",J217,0)</f>
        <v>0</v>
      </c>
      <c r="BF217" s="134">
        <f t="shared" ref="BF217:BF222" si="25">IF(N217="snížená",J217,0)</f>
        <v>1260</v>
      </c>
      <c r="BG217" s="134">
        <f t="shared" ref="BG217:BG222" si="26">IF(N217="zákl. přenesená",J217,0)</f>
        <v>0</v>
      </c>
      <c r="BH217" s="134">
        <f t="shared" ref="BH217:BH222" si="27">IF(N217="sníž. přenesená",J217,0)</f>
        <v>0</v>
      </c>
      <c r="BI217" s="134">
        <f t="shared" ref="BI217:BI222" si="28">IF(N217="nulová",J217,0)</f>
        <v>0</v>
      </c>
      <c r="BJ217" s="14" t="s">
        <v>128</v>
      </c>
      <c r="BK217" s="134">
        <f t="shared" ref="BK217:BK222" si="29">ROUND(I217*H217,2)</f>
        <v>1260</v>
      </c>
      <c r="BL217" s="14" t="s">
        <v>182</v>
      </c>
      <c r="BM217" s="133" t="s">
        <v>371</v>
      </c>
    </row>
    <row r="218" spans="2:65" s="1" customFormat="1" ht="35.85" customHeight="1">
      <c r="B218" s="121"/>
      <c r="C218" s="122" t="s">
        <v>372</v>
      </c>
      <c r="D218" s="122" t="s">
        <v>123</v>
      </c>
      <c r="E218" s="123" t="s">
        <v>373</v>
      </c>
      <c r="F218" s="124" t="s">
        <v>374</v>
      </c>
      <c r="G218" s="125" t="s">
        <v>194</v>
      </c>
      <c r="H218" s="126">
        <v>66</v>
      </c>
      <c r="I218" s="127">
        <v>104</v>
      </c>
      <c r="J218" s="127">
        <f t="shared" si="20"/>
        <v>6864</v>
      </c>
      <c r="K218" s="128"/>
      <c r="L218" s="26"/>
      <c r="M218" s="129" t="s">
        <v>1</v>
      </c>
      <c r="N218" s="130" t="s">
        <v>35</v>
      </c>
      <c r="O218" s="131">
        <v>0.106</v>
      </c>
      <c r="P218" s="131">
        <f t="shared" si="21"/>
        <v>6.9959999999999996</v>
      </c>
      <c r="Q218" s="131">
        <v>9.0000000000000006E-5</v>
      </c>
      <c r="R218" s="131">
        <f t="shared" si="22"/>
        <v>5.94E-3</v>
      </c>
      <c r="S218" s="131">
        <v>0</v>
      </c>
      <c r="T218" s="132">
        <f t="shared" si="23"/>
        <v>0</v>
      </c>
      <c r="AR218" s="133" t="s">
        <v>182</v>
      </c>
      <c r="AT218" s="133" t="s">
        <v>123</v>
      </c>
      <c r="AU218" s="133" t="s">
        <v>128</v>
      </c>
      <c r="AY218" s="14" t="s">
        <v>120</v>
      </c>
      <c r="BE218" s="134">
        <f t="shared" si="24"/>
        <v>0</v>
      </c>
      <c r="BF218" s="134">
        <f t="shared" si="25"/>
        <v>6864</v>
      </c>
      <c r="BG218" s="134">
        <f t="shared" si="26"/>
        <v>0</v>
      </c>
      <c r="BH218" s="134">
        <f t="shared" si="27"/>
        <v>0</v>
      </c>
      <c r="BI218" s="134">
        <f t="shared" si="28"/>
        <v>0</v>
      </c>
      <c r="BJ218" s="14" t="s">
        <v>128</v>
      </c>
      <c r="BK218" s="134">
        <f t="shared" si="29"/>
        <v>6864</v>
      </c>
      <c r="BL218" s="14" t="s">
        <v>182</v>
      </c>
      <c r="BM218" s="133" t="s">
        <v>375</v>
      </c>
    </row>
    <row r="219" spans="2:65" s="1" customFormat="1" ht="35.85" customHeight="1">
      <c r="B219" s="121"/>
      <c r="C219" s="122" t="s">
        <v>376</v>
      </c>
      <c r="D219" s="122" t="s">
        <v>123</v>
      </c>
      <c r="E219" s="123" t="s">
        <v>377</v>
      </c>
      <c r="F219" s="124" t="s">
        <v>378</v>
      </c>
      <c r="G219" s="125" t="s">
        <v>194</v>
      </c>
      <c r="H219" s="126">
        <v>45</v>
      </c>
      <c r="I219" s="127">
        <v>405</v>
      </c>
      <c r="J219" s="127">
        <f t="shared" si="20"/>
        <v>18225</v>
      </c>
      <c r="K219" s="128"/>
      <c r="L219" s="26"/>
      <c r="M219" s="129" t="s">
        <v>1</v>
      </c>
      <c r="N219" s="130" t="s">
        <v>35</v>
      </c>
      <c r="O219" s="131">
        <v>0.106</v>
      </c>
      <c r="P219" s="131">
        <f t="shared" si="21"/>
        <v>4.7699999999999996</v>
      </c>
      <c r="Q219" s="131">
        <v>1.2E-4</v>
      </c>
      <c r="R219" s="131">
        <f t="shared" si="22"/>
        <v>5.4000000000000003E-3</v>
      </c>
      <c r="S219" s="131">
        <v>0</v>
      </c>
      <c r="T219" s="132">
        <f t="shared" si="23"/>
        <v>0</v>
      </c>
      <c r="AR219" s="133" t="s">
        <v>182</v>
      </c>
      <c r="AT219" s="133" t="s">
        <v>123</v>
      </c>
      <c r="AU219" s="133" t="s">
        <v>128</v>
      </c>
      <c r="AY219" s="14" t="s">
        <v>120</v>
      </c>
      <c r="BE219" s="134">
        <f t="shared" si="24"/>
        <v>0</v>
      </c>
      <c r="BF219" s="134">
        <f t="shared" si="25"/>
        <v>18225</v>
      </c>
      <c r="BG219" s="134">
        <f t="shared" si="26"/>
        <v>0</v>
      </c>
      <c r="BH219" s="134">
        <f t="shared" si="27"/>
        <v>0</v>
      </c>
      <c r="BI219" s="134">
        <f t="shared" si="28"/>
        <v>0</v>
      </c>
      <c r="BJ219" s="14" t="s">
        <v>128</v>
      </c>
      <c r="BK219" s="134">
        <f t="shared" si="29"/>
        <v>18225</v>
      </c>
      <c r="BL219" s="14" t="s">
        <v>182</v>
      </c>
      <c r="BM219" s="133" t="s">
        <v>379</v>
      </c>
    </row>
    <row r="220" spans="2:65" s="1" customFormat="1" ht="35.85" customHeight="1">
      <c r="B220" s="121"/>
      <c r="C220" s="122" t="s">
        <v>380</v>
      </c>
      <c r="D220" s="122" t="s">
        <v>123</v>
      </c>
      <c r="E220" s="123" t="s">
        <v>381</v>
      </c>
      <c r="F220" s="124" t="s">
        <v>382</v>
      </c>
      <c r="G220" s="125" t="s">
        <v>194</v>
      </c>
      <c r="H220" s="126">
        <v>70</v>
      </c>
      <c r="I220" s="127">
        <v>145</v>
      </c>
      <c r="J220" s="127">
        <f t="shared" si="20"/>
        <v>10150</v>
      </c>
      <c r="K220" s="128"/>
      <c r="L220" s="26"/>
      <c r="M220" s="129" t="s">
        <v>1</v>
      </c>
      <c r="N220" s="130" t="s">
        <v>35</v>
      </c>
      <c r="O220" s="131">
        <v>0.11799999999999999</v>
      </c>
      <c r="P220" s="131">
        <f t="shared" si="21"/>
        <v>8.26</v>
      </c>
      <c r="Q220" s="131">
        <v>2.0000000000000001E-4</v>
      </c>
      <c r="R220" s="131">
        <f t="shared" si="22"/>
        <v>1.4E-2</v>
      </c>
      <c r="S220" s="131">
        <v>0</v>
      </c>
      <c r="T220" s="132">
        <f t="shared" si="23"/>
        <v>0</v>
      </c>
      <c r="AR220" s="133" t="s">
        <v>182</v>
      </c>
      <c r="AT220" s="133" t="s">
        <v>123</v>
      </c>
      <c r="AU220" s="133" t="s">
        <v>128</v>
      </c>
      <c r="AY220" s="14" t="s">
        <v>120</v>
      </c>
      <c r="BE220" s="134">
        <f t="shared" si="24"/>
        <v>0</v>
      </c>
      <c r="BF220" s="134">
        <f t="shared" si="25"/>
        <v>10150</v>
      </c>
      <c r="BG220" s="134">
        <f t="shared" si="26"/>
        <v>0</v>
      </c>
      <c r="BH220" s="134">
        <f t="shared" si="27"/>
        <v>0</v>
      </c>
      <c r="BI220" s="134">
        <f t="shared" si="28"/>
        <v>0</v>
      </c>
      <c r="BJ220" s="14" t="s">
        <v>128</v>
      </c>
      <c r="BK220" s="134">
        <f t="shared" si="29"/>
        <v>10150</v>
      </c>
      <c r="BL220" s="14" t="s">
        <v>182</v>
      </c>
      <c r="BM220" s="133" t="s">
        <v>383</v>
      </c>
    </row>
    <row r="221" spans="2:65" s="1" customFormat="1" ht="35.85" customHeight="1">
      <c r="B221" s="121"/>
      <c r="C221" s="122" t="s">
        <v>384</v>
      </c>
      <c r="D221" s="122" t="s">
        <v>123</v>
      </c>
      <c r="E221" s="123" t="s">
        <v>385</v>
      </c>
      <c r="F221" s="124" t="s">
        <v>386</v>
      </c>
      <c r="G221" s="125" t="s">
        <v>194</v>
      </c>
      <c r="H221" s="126">
        <v>70</v>
      </c>
      <c r="I221" s="127">
        <v>168</v>
      </c>
      <c r="J221" s="127">
        <f t="shared" si="20"/>
        <v>11760</v>
      </c>
      <c r="K221" s="128"/>
      <c r="L221" s="26"/>
      <c r="M221" s="129" t="s">
        <v>1</v>
      </c>
      <c r="N221" s="130" t="s">
        <v>35</v>
      </c>
      <c r="O221" s="131">
        <v>0.11799999999999999</v>
      </c>
      <c r="P221" s="131">
        <f t="shared" si="21"/>
        <v>8.26</v>
      </c>
      <c r="Q221" s="131">
        <v>2.4000000000000001E-4</v>
      </c>
      <c r="R221" s="131">
        <f t="shared" si="22"/>
        <v>1.6799999999999999E-2</v>
      </c>
      <c r="S221" s="131">
        <v>0</v>
      </c>
      <c r="T221" s="132">
        <f t="shared" si="23"/>
        <v>0</v>
      </c>
      <c r="AR221" s="133" t="s">
        <v>182</v>
      </c>
      <c r="AT221" s="133" t="s">
        <v>123</v>
      </c>
      <c r="AU221" s="133" t="s">
        <v>128</v>
      </c>
      <c r="AY221" s="14" t="s">
        <v>120</v>
      </c>
      <c r="BE221" s="134">
        <f t="shared" si="24"/>
        <v>0</v>
      </c>
      <c r="BF221" s="134">
        <f t="shared" si="25"/>
        <v>11760</v>
      </c>
      <c r="BG221" s="134">
        <f t="shared" si="26"/>
        <v>0</v>
      </c>
      <c r="BH221" s="134">
        <f t="shared" si="27"/>
        <v>0</v>
      </c>
      <c r="BI221" s="134">
        <f t="shared" si="28"/>
        <v>0</v>
      </c>
      <c r="BJ221" s="14" t="s">
        <v>128</v>
      </c>
      <c r="BK221" s="134">
        <f t="shared" si="29"/>
        <v>11760</v>
      </c>
      <c r="BL221" s="14" t="s">
        <v>182</v>
      </c>
      <c r="BM221" s="133" t="s">
        <v>387</v>
      </c>
    </row>
    <row r="222" spans="2:65" s="1" customFormat="1" ht="35.85" customHeight="1">
      <c r="B222" s="121"/>
      <c r="C222" s="122" t="s">
        <v>388</v>
      </c>
      <c r="D222" s="122" t="s">
        <v>123</v>
      </c>
      <c r="E222" s="123" t="s">
        <v>389</v>
      </c>
      <c r="F222" s="124" t="s">
        <v>390</v>
      </c>
      <c r="G222" s="125" t="s">
        <v>194</v>
      </c>
      <c r="H222" s="126">
        <v>54</v>
      </c>
      <c r="I222" s="127">
        <v>199</v>
      </c>
      <c r="J222" s="127">
        <f t="shared" si="20"/>
        <v>10746</v>
      </c>
      <c r="K222" s="128"/>
      <c r="L222" s="26"/>
      <c r="M222" s="129" t="s">
        <v>1</v>
      </c>
      <c r="N222" s="130" t="s">
        <v>35</v>
      </c>
      <c r="O222" s="131">
        <v>0.11799999999999999</v>
      </c>
      <c r="P222" s="131">
        <f t="shared" si="21"/>
        <v>6.3719999999999999</v>
      </c>
      <c r="Q222" s="131">
        <v>2.7E-4</v>
      </c>
      <c r="R222" s="131">
        <f t="shared" si="22"/>
        <v>1.4580000000000001E-2</v>
      </c>
      <c r="S222" s="131">
        <v>0</v>
      </c>
      <c r="T222" s="132">
        <f t="shared" si="23"/>
        <v>0</v>
      </c>
      <c r="AR222" s="133" t="s">
        <v>182</v>
      </c>
      <c r="AT222" s="133" t="s">
        <v>123</v>
      </c>
      <c r="AU222" s="133" t="s">
        <v>128</v>
      </c>
      <c r="AY222" s="14" t="s">
        <v>120</v>
      </c>
      <c r="BE222" s="134">
        <f t="shared" si="24"/>
        <v>0</v>
      </c>
      <c r="BF222" s="134">
        <f t="shared" si="25"/>
        <v>10746</v>
      </c>
      <c r="BG222" s="134">
        <f t="shared" si="26"/>
        <v>0</v>
      </c>
      <c r="BH222" s="134">
        <f t="shared" si="27"/>
        <v>0</v>
      </c>
      <c r="BI222" s="134">
        <f t="shared" si="28"/>
        <v>0</v>
      </c>
      <c r="BJ222" s="14" t="s">
        <v>128</v>
      </c>
      <c r="BK222" s="134">
        <f t="shared" si="29"/>
        <v>10746</v>
      </c>
      <c r="BL222" s="14" t="s">
        <v>182</v>
      </c>
      <c r="BM222" s="133" t="s">
        <v>391</v>
      </c>
    </row>
    <row r="223" spans="2:65" s="12" customFormat="1">
      <c r="B223" s="135"/>
      <c r="D223" s="136" t="s">
        <v>130</v>
      </c>
      <c r="E223" s="137" t="s">
        <v>1</v>
      </c>
      <c r="F223" s="138" t="s">
        <v>392</v>
      </c>
      <c r="H223" s="139">
        <v>54</v>
      </c>
      <c r="L223" s="135"/>
      <c r="M223" s="140"/>
      <c r="T223" s="141"/>
      <c r="AT223" s="137" t="s">
        <v>130</v>
      </c>
      <c r="AU223" s="137" t="s">
        <v>128</v>
      </c>
      <c r="AV223" s="12" t="s">
        <v>128</v>
      </c>
      <c r="AW223" s="12" t="s">
        <v>26</v>
      </c>
      <c r="AX223" s="12" t="s">
        <v>74</v>
      </c>
      <c r="AY223" s="137" t="s">
        <v>120</v>
      </c>
    </row>
    <row r="224" spans="2:65" s="1" customFormat="1" ht="13.9" customHeight="1">
      <c r="B224" s="121"/>
      <c r="C224" s="122" t="s">
        <v>393</v>
      </c>
      <c r="D224" s="122" t="s">
        <v>123</v>
      </c>
      <c r="E224" s="123" t="s">
        <v>394</v>
      </c>
      <c r="F224" s="124" t="s">
        <v>395</v>
      </c>
      <c r="G224" s="125" t="s">
        <v>194</v>
      </c>
      <c r="H224" s="126">
        <v>323</v>
      </c>
      <c r="I224" s="127">
        <v>30</v>
      </c>
      <c r="J224" s="127">
        <f t="shared" ref="J224:J230" si="30">ROUND(I224*H224,2)</f>
        <v>9690</v>
      </c>
      <c r="K224" s="128"/>
      <c r="L224" s="26"/>
      <c r="M224" s="129" t="s">
        <v>1</v>
      </c>
      <c r="N224" s="130" t="s">
        <v>35</v>
      </c>
      <c r="O224" s="131">
        <v>7.1999999999999995E-2</v>
      </c>
      <c r="P224" s="131">
        <f t="shared" ref="P224:P230" si="31">O224*H224</f>
        <v>23.255999999999997</v>
      </c>
      <c r="Q224" s="131">
        <v>0</v>
      </c>
      <c r="R224" s="131">
        <f t="shared" ref="R224:R230" si="32">Q224*H224</f>
        <v>0</v>
      </c>
      <c r="S224" s="131">
        <v>2.3000000000000001E-4</v>
      </c>
      <c r="T224" s="132">
        <f t="shared" ref="T224:T230" si="33">S224*H224</f>
        <v>7.4290000000000009E-2</v>
      </c>
      <c r="AR224" s="133" t="s">
        <v>182</v>
      </c>
      <c r="AT224" s="133" t="s">
        <v>123</v>
      </c>
      <c r="AU224" s="133" t="s">
        <v>128</v>
      </c>
      <c r="AY224" s="14" t="s">
        <v>120</v>
      </c>
      <c r="BE224" s="134">
        <f t="shared" ref="BE224:BE230" si="34">IF(N224="základní",J224,0)</f>
        <v>0</v>
      </c>
      <c r="BF224" s="134">
        <f t="shared" ref="BF224:BF230" si="35">IF(N224="snížená",J224,0)</f>
        <v>9690</v>
      </c>
      <c r="BG224" s="134">
        <f t="shared" ref="BG224:BG230" si="36">IF(N224="zákl. přenesená",J224,0)</f>
        <v>0</v>
      </c>
      <c r="BH224" s="134">
        <f t="shared" ref="BH224:BH230" si="37">IF(N224="sníž. přenesená",J224,0)</f>
        <v>0</v>
      </c>
      <c r="BI224" s="134">
        <f t="shared" ref="BI224:BI230" si="38">IF(N224="nulová",J224,0)</f>
        <v>0</v>
      </c>
      <c r="BJ224" s="14" t="s">
        <v>128</v>
      </c>
      <c r="BK224" s="134">
        <f t="shared" ref="BK224:BK230" si="39">ROUND(I224*H224,2)</f>
        <v>9690</v>
      </c>
      <c r="BL224" s="14" t="s">
        <v>182</v>
      </c>
      <c r="BM224" s="133" t="s">
        <v>396</v>
      </c>
    </row>
    <row r="225" spans="2:65" s="1" customFormat="1" ht="13.9" customHeight="1">
      <c r="B225" s="121"/>
      <c r="C225" s="122" t="s">
        <v>397</v>
      </c>
      <c r="D225" s="122" t="s">
        <v>123</v>
      </c>
      <c r="E225" s="123" t="s">
        <v>398</v>
      </c>
      <c r="F225" s="124" t="s">
        <v>399</v>
      </c>
      <c r="G225" s="125" t="s">
        <v>194</v>
      </c>
      <c r="H225" s="126">
        <v>88</v>
      </c>
      <c r="I225" s="127">
        <v>45</v>
      </c>
      <c r="J225" s="127">
        <f t="shared" si="30"/>
        <v>3960</v>
      </c>
      <c r="K225" s="128"/>
      <c r="L225" s="26"/>
      <c r="M225" s="129" t="s">
        <v>1</v>
      </c>
      <c r="N225" s="130" t="s">
        <v>35</v>
      </c>
      <c r="O225" s="131">
        <v>1.7000000000000001E-2</v>
      </c>
      <c r="P225" s="131">
        <f t="shared" si="31"/>
        <v>1.496</v>
      </c>
      <c r="Q225" s="131">
        <v>1.8000000000000001E-4</v>
      </c>
      <c r="R225" s="131">
        <f t="shared" si="32"/>
        <v>1.584E-2</v>
      </c>
      <c r="S225" s="131">
        <v>0</v>
      </c>
      <c r="T225" s="132">
        <f t="shared" si="33"/>
        <v>0</v>
      </c>
      <c r="AR225" s="133" t="s">
        <v>182</v>
      </c>
      <c r="AT225" s="133" t="s">
        <v>123</v>
      </c>
      <c r="AU225" s="133" t="s">
        <v>128</v>
      </c>
      <c r="AY225" s="14" t="s">
        <v>120</v>
      </c>
      <c r="BE225" s="134">
        <f t="shared" si="34"/>
        <v>0</v>
      </c>
      <c r="BF225" s="134">
        <f t="shared" si="35"/>
        <v>3960</v>
      </c>
      <c r="BG225" s="134">
        <f t="shared" si="36"/>
        <v>0</v>
      </c>
      <c r="BH225" s="134">
        <f t="shared" si="37"/>
        <v>0</v>
      </c>
      <c r="BI225" s="134">
        <f t="shared" si="38"/>
        <v>0</v>
      </c>
      <c r="BJ225" s="14" t="s">
        <v>128</v>
      </c>
      <c r="BK225" s="134">
        <f t="shared" si="39"/>
        <v>3960</v>
      </c>
      <c r="BL225" s="14" t="s">
        <v>182</v>
      </c>
      <c r="BM225" s="133" t="s">
        <v>400</v>
      </c>
    </row>
    <row r="226" spans="2:65" s="1" customFormat="1" ht="13.9" customHeight="1">
      <c r="B226" s="121"/>
      <c r="C226" s="122" t="s">
        <v>401</v>
      </c>
      <c r="D226" s="122" t="s">
        <v>123</v>
      </c>
      <c r="E226" s="123" t="s">
        <v>402</v>
      </c>
      <c r="F226" s="124" t="s">
        <v>403</v>
      </c>
      <c r="G226" s="125" t="s">
        <v>194</v>
      </c>
      <c r="H226" s="126">
        <v>136</v>
      </c>
      <c r="I226" s="127">
        <v>66</v>
      </c>
      <c r="J226" s="127">
        <f t="shared" si="30"/>
        <v>8976</v>
      </c>
      <c r="K226" s="128"/>
      <c r="L226" s="26"/>
      <c r="M226" s="129" t="s">
        <v>1</v>
      </c>
      <c r="N226" s="130" t="s">
        <v>35</v>
      </c>
      <c r="O226" s="131">
        <v>1.7000000000000001E-2</v>
      </c>
      <c r="P226" s="131">
        <f t="shared" si="31"/>
        <v>2.3120000000000003</v>
      </c>
      <c r="Q226" s="131">
        <v>2.9E-4</v>
      </c>
      <c r="R226" s="131">
        <f t="shared" si="32"/>
        <v>3.9440000000000003E-2</v>
      </c>
      <c r="S226" s="131">
        <v>0</v>
      </c>
      <c r="T226" s="132">
        <f t="shared" si="33"/>
        <v>0</v>
      </c>
      <c r="AR226" s="133" t="s">
        <v>182</v>
      </c>
      <c r="AT226" s="133" t="s">
        <v>123</v>
      </c>
      <c r="AU226" s="133" t="s">
        <v>128</v>
      </c>
      <c r="AY226" s="14" t="s">
        <v>120</v>
      </c>
      <c r="BE226" s="134">
        <f t="shared" si="34"/>
        <v>0</v>
      </c>
      <c r="BF226" s="134">
        <f t="shared" si="35"/>
        <v>8976</v>
      </c>
      <c r="BG226" s="134">
        <f t="shared" si="36"/>
        <v>0</v>
      </c>
      <c r="BH226" s="134">
        <f t="shared" si="37"/>
        <v>0</v>
      </c>
      <c r="BI226" s="134">
        <f t="shared" si="38"/>
        <v>0</v>
      </c>
      <c r="BJ226" s="14" t="s">
        <v>128</v>
      </c>
      <c r="BK226" s="134">
        <f t="shared" si="39"/>
        <v>8976</v>
      </c>
      <c r="BL226" s="14" t="s">
        <v>182</v>
      </c>
      <c r="BM226" s="133" t="s">
        <v>404</v>
      </c>
    </row>
    <row r="227" spans="2:65" s="1" customFormat="1" ht="13.9" customHeight="1">
      <c r="B227" s="121"/>
      <c r="C227" s="122" t="s">
        <v>405</v>
      </c>
      <c r="D227" s="122" t="s">
        <v>123</v>
      </c>
      <c r="E227" s="123" t="s">
        <v>406</v>
      </c>
      <c r="F227" s="124" t="s">
        <v>407</v>
      </c>
      <c r="G227" s="125" t="s">
        <v>194</v>
      </c>
      <c r="H227" s="126">
        <v>49</v>
      </c>
      <c r="I227" s="127">
        <v>80</v>
      </c>
      <c r="J227" s="127">
        <f t="shared" si="30"/>
        <v>3920</v>
      </c>
      <c r="K227" s="128"/>
      <c r="L227" s="26"/>
      <c r="M227" s="129" t="s">
        <v>1</v>
      </c>
      <c r="N227" s="130" t="s">
        <v>35</v>
      </c>
      <c r="O227" s="131">
        <v>1.7000000000000001E-2</v>
      </c>
      <c r="P227" s="131">
        <f t="shared" si="31"/>
        <v>0.83300000000000007</v>
      </c>
      <c r="Q227" s="131">
        <v>4.2999999999999999E-4</v>
      </c>
      <c r="R227" s="131">
        <f t="shared" si="32"/>
        <v>2.1069999999999998E-2</v>
      </c>
      <c r="S227" s="131">
        <v>0</v>
      </c>
      <c r="T227" s="132">
        <f t="shared" si="33"/>
        <v>0</v>
      </c>
      <c r="AR227" s="133" t="s">
        <v>182</v>
      </c>
      <c r="AT227" s="133" t="s">
        <v>123</v>
      </c>
      <c r="AU227" s="133" t="s">
        <v>128</v>
      </c>
      <c r="AY227" s="14" t="s">
        <v>120</v>
      </c>
      <c r="BE227" s="134">
        <f t="shared" si="34"/>
        <v>0</v>
      </c>
      <c r="BF227" s="134">
        <f t="shared" si="35"/>
        <v>3920</v>
      </c>
      <c r="BG227" s="134">
        <f t="shared" si="36"/>
        <v>0</v>
      </c>
      <c r="BH227" s="134">
        <f t="shared" si="37"/>
        <v>0</v>
      </c>
      <c r="BI227" s="134">
        <f t="shared" si="38"/>
        <v>0</v>
      </c>
      <c r="BJ227" s="14" t="s">
        <v>128</v>
      </c>
      <c r="BK227" s="134">
        <f t="shared" si="39"/>
        <v>3920</v>
      </c>
      <c r="BL227" s="14" t="s">
        <v>182</v>
      </c>
      <c r="BM227" s="133" t="s">
        <v>408</v>
      </c>
    </row>
    <row r="228" spans="2:65" s="1" customFormat="1" ht="13.9" customHeight="1">
      <c r="B228" s="121"/>
      <c r="C228" s="122" t="s">
        <v>409</v>
      </c>
      <c r="D228" s="122" t="s">
        <v>123</v>
      </c>
      <c r="E228" s="123" t="s">
        <v>410</v>
      </c>
      <c r="F228" s="124" t="s">
        <v>411</v>
      </c>
      <c r="G228" s="125" t="s">
        <v>194</v>
      </c>
      <c r="H228" s="126">
        <v>50</v>
      </c>
      <c r="I228" s="127">
        <v>86</v>
      </c>
      <c r="J228" s="127">
        <f t="shared" si="30"/>
        <v>4300</v>
      </c>
      <c r="K228" s="128"/>
      <c r="L228" s="26"/>
      <c r="M228" s="129" t="s">
        <v>1</v>
      </c>
      <c r="N228" s="130" t="s">
        <v>35</v>
      </c>
      <c r="O228" s="131">
        <v>1.7000000000000001E-2</v>
      </c>
      <c r="P228" s="131">
        <f t="shared" si="31"/>
        <v>0.85000000000000009</v>
      </c>
      <c r="Q228" s="131">
        <v>4.6999999999999999E-4</v>
      </c>
      <c r="R228" s="131">
        <f t="shared" si="32"/>
        <v>2.35E-2</v>
      </c>
      <c r="S228" s="131">
        <v>0</v>
      </c>
      <c r="T228" s="132">
        <f t="shared" si="33"/>
        <v>0</v>
      </c>
      <c r="AR228" s="133" t="s">
        <v>182</v>
      </c>
      <c r="AT228" s="133" t="s">
        <v>123</v>
      </c>
      <c r="AU228" s="133" t="s">
        <v>128</v>
      </c>
      <c r="AY228" s="14" t="s">
        <v>120</v>
      </c>
      <c r="BE228" s="134">
        <f t="shared" si="34"/>
        <v>0</v>
      </c>
      <c r="BF228" s="134">
        <f t="shared" si="35"/>
        <v>4300</v>
      </c>
      <c r="BG228" s="134">
        <f t="shared" si="36"/>
        <v>0</v>
      </c>
      <c r="BH228" s="134">
        <f t="shared" si="37"/>
        <v>0</v>
      </c>
      <c r="BI228" s="134">
        <f t="shared" si="38"/>
        <v>0</v>
      </c>
      <c r="BJ228" s="14" t="s">
        <v>128</v>
      </c>
      <c r="BK228" s="134">
        <f t="shared" si="39"/>
        <v>4300</v>
      </c>
      <c r="BL228" s="14" t="s">
        <v>182</v>
      </c>
      <c r="BM228" s="133" t="s">
        <v>412</v>
      </c>
    </row>
    <row r="229" spans="2:65" s="1" customFormat="1" ht="13.9" customHeight="1">
      <c r="B229" s="121"/>
      <c r="C229" s="122" t="s">
        <v>413</v>
      </c>
      <c r="D229" s="122" t="s">
        <v>123</v>
      </c>
      <c r="E229" s="123" t="s">
        <v>414</v>
      </c>
      <c r="F229" s="124" t="s">
        <v>415</v>
      </c>
      <c r="G229" s="125" t="s">
        <v>126</v>
      </c>
      <c r="H229" s="126">
        <v>6</v>
      </c>
      <c r="I229" s="127">
        <v>245</v>
      </c>
      <c r="J229" s="127">
        <f t="shared" si="30"/>
        <v>1470</v>
      </c>
      <c r="K229" s="128"/>
      <c r="L229" s="26"/>
      <c r="M229" s="129" t="s">
        <v>1</v>
      </c>
      <c r="N229" s="130" t="s">
        <v>35</v>
      </c>
      <c r="O229" s="131">
        <v>0.42499999999999999</v>
      </c>
      <c r="P229" s="131">
        <f t="shared" si="31"/>
        <v>2.5499999999999998</v>
      </c>
      <c r="Q229" s="131">
        <v>0</v>
      </c>
      <c r="R229" s="131">
        <f t="shared" si="32"/>
        <v>0</v>
      </c>
      <c r="S229" s="131">
        <v>0</v>
      </c>
      <c r="T229" s="132">
        <f t="shared" si="33"/>
        <v>0</v>
      </c>
      <c r="AR229" s="133" t="s">
        <v>182</v>
      </c>
      <c r="AT229" s="133" t="s">
        <v>123</v>
      </c>
      <c r="AU229" s="133" t="s">
        <v>128</v>
      </c>
      <c r="AY229" s="14" t="s">
        <v>120</v>
      </c>
      <c r="BE229" s="134">
        <f t="shared" si="34"/>
        <v>0</v>
      </c>
      <c r="BF229" s="134">
        <f t="shared" si="35"/>
        <v>1470</v>
      </c>
      <c r="BG229" s="134">
        <f t="shared" si="36"/>
        <v>0</v>
      </c>
      <c r="BH229" s="134">
        <f t="shared" si="37"/>
        <v>0</v>
      </c>
      <c r="BI229" s="134">
        <f t="shared" si="38"/>
        <v>0</v>
      </c>
      <c r="BJ229" s="14" t="s">
        <v>128</v>
      </c>
      <c r="BK229" s="134">
        <f t="shared" si="39"/>
        <v>1470</v>
      </c>
      <c r="BL229" s="14" t="s">
        <v>182</v>
      </c>
      <c r="BM229" s="133" t="s">
        <v>416</v>
      </c>
    </row>
    <row r="230" spans="2:65" s="1" customFormat="1" ht="22.9" customHeight="1">
      <c r="B230" s="121"/>
      <c r="C230" s="122" t="s">
        <v>417</v>
      </c>
      <c r="D230" s="122" t="s">
        <v>123</v>
      </c>
      <c r="E230" s="123" t="s">
        <v>418</v>
      </c>
      <c r="F230" s="124" t="s">
        <v>419</v>
      </c>
      <c r="G230" s="125" t="s">
        <v>126</v>
      </c>
      <c r="H230" s="126">
        <v>44</v>
      </c>
      <c r="I230" s="127">
        <v>100</v>
      </c>
      <c r="J230" s="127">
        <f t="shared" si="30"/>
        <v>4400</v>
      </c>
      <c r="K230" s="128"/>
      <c r="L230" s="26"/>
      <c r="M230" s="129" t="s">
        <v>1</v>
      </c>
      <c r="N230" s="130" t="s">
        <v>35</v>
      </c>
      <c r="O230" s="131">
        <v>0.16500000000000001</v>
      </c>
      <c r="P230" s="131">
        <f t="shared" si="31"/>
        <v>7.2600000000000007</v>
      </c>
      <c r="Q230" s="131">
        <v>0</v>
      </c>
      <c r="R230" s="131">
        <f t="shared" si="32"/>
        <v>0</v>
      </c>
      <c r="S230" s="131">
        <v>0</v>
      </c>
      <c r="T230" s="132">
        <f t="shared" si="33"/>
        <v>0</v>
      </c>
      <c r="AR230" s="133" t="s">
        <v>182</v>
      </c>
      <c r="AT230" s="133" t="s">
        <v>123</v>
      </c>
      <c r="AU230" s="133" t="s">
        <v>128</v>
      </c>
      <c r="AY230" s="14" t="s">
        <v>120</v>
      </c>
      <c r="BE230" s="134">
        <f t="shared" si="34"/>
        <v>0</v>
      </c>
      <c r="BF230" s="134">
        <f t="shared" si="35"/>
        <v>4400</v>
      </c>
      <c r="BG230" s="134">
        <f t="shared" si="36"/>
        <v>0</v>
      </c>
      <c r="BH230" s="134">
        <f t="shared" si="37"/>
        <v>0</v>
      </c>
      <c r="BI230" s="134">
        <f t="shared" si="38"/>
        <v>0</v>
      </c>
      <c r="BJ230" s="14" t="s">
        <v>128</v>
      </c>
      <c r="BK230" s="134">
        <f t="shared" si="39"/>
        <v>4400</v>
      </c>
      <c r="BL230" s="14" t="s">
        <v>182</v>
      </c>
      <c r="BM230" s="133" t="s">
        <v>420</v>
      </c>
    </row>
    <row r="231" spans="2:65" s="12" customFormat="1">
      <c r="B231" s="135"/>
      <c r="D231" s="136" t="s">
        <v>130</v>
      </c>
      <c r="E231" s="137" t="s">
        <v>1</v>
      </c>
      <c r="F231" s="138" t="s">
        <v>421</v>
      </c>
      <c r="H231" s="139">
        <v>44</v>
      </c>
      <c r="L231" s="135"/>
      <c r="M231" s="140"/>
      <c r="T231" s="141"/>
      <c r="AT231" s="137" t="s">
        <v>130</v>
      </c>
      <c r="AU231" s="137" t="s">
        <v>128</v>
      </c>
      <c r="AV231" s="12" t="s">
        <v>128</v>
      </c>
      <c r="AW231" s="12" t="s">
        <v>26</v>
      </c>
      <c r="AX231" s="12" t="s">
        <v>74</v>
      </c>
      <c r="AY231" s="137" t="s">
        <v>120</v>
      </c>
    </row>
    <row r="232" spans="2:65" s="1" customFormat="1" ht="22.9" customHeight="1">
      <c r="B232" s="121"/>
      <c r="C232" s="122" t="s">
        <v>422</v>
      </c>
      <c r="D232" s="122" t="s">
        <v>123</v>
      </c>
      <c r="E232" s="123" t="s">
        <v>423</v>
      </c>
      <c r="F232" s="124" t="s">
        <v>424</v>
      </c>
      <c r="G232" s="125" t="s">
        <v>126</v>
      </c>
      <c r="H232" s="126">
        <v>1</v>
      </c>
      <c r="I232" s="127">
        <v>1660</v>
      </c>
      <c r="J232" s="127">
        <f t="shared" ref="J232:J259" si="40">ROUND(I232*H232,2)</f>
        <v>1660</v>
      </c>
      <c r="K232" s="128"/>
      <c r="L232" s="26"/>
      <c r="M232" s="129" t="s">
        <v>1</v>
      </c>
      <c r="N232" s="130" t="s">
        <v>35</v>
      </c>
      <c r="O232" s="131">
        <v>1.095</v>
      </c>
      <c r="P232" s="131">
        <f t="shared" ref="P232:P259" si="41">O232*H232</f>
        <v>1.095</v>
      </c>
      <c r="Q232" s="131">
        <v>7.1999999999999998E-3</v>
      </c>
      <c r="R232" s="131">
        <f t="shared" ref="R232:R259" si="42">Q232*H232</f>
        <v>7.1999999999999998E-3</v>
      </c>
      <c r="S232" s="131">
        <v>0</v>
      </c>
      <c r="T232" s="132">
        <f t="shared" ref="T232:T259" si="43">S232*H232</f>
        <v>0</v>
      </c>
      <c r="AR232" s="133" t="s">
        <v>182</v>
      </c>
      <c r="AT232" s="133" t="s">
        <v>123</v>
      </c>
      <c r="AU232" s="133" t="s">
        <v>128</v>
      </c>
      <c r="AY232" s="14" t="s">
        <v>120</v>
      </c>
      <c r="BE232" s="134">
        <f t="shared" ref="BE232:BE259" si="44">IF(N232="základní",J232,0)</f>
        <v>0</v>
      </c>
      <c r="BF232" s="134">
        <f t="shared" ref="BF232:BF259" si="45">IF(N232="snížená",J232,0)</f>
        <v>1660</v>
      </c>
      <c r="BG232" s="134">
        <f t="shared" ref="BG232:BG259" si="46">IF(N232="zákl. přenesená",J232,0)</f>
        <v>0</v>
      </c>
      <c r="BH232" s="134">
        <f t="shared" ref="BH232:BH259" si="47">IF(N232="sníž. přenesená",J232,0)</f>
        <v>0</v>
      </c>
      <c r="BI232" s="134">
        <f t="shared" ref="BI232:BI259" si="48">IF(N232="nulová",J232,0)</f>
        <v>0</v>
      </c>
      <c r="BJ232" s="14" t="s">
        <v>128</v>
      </c>
      <c r="BK232" s="134">
        <f t="shared" ref="BK232:BK259" si="49">ROUND(I232*H232,2)</f>
        <v>1660</v>
      </c>
      <c r="BL232" s="14" t="s">
        <v>182</v>
      </c>
      <c r="BM232" s="133" t="s">
        <v>425</v>
      </c>
    </row>
    <row r="233" spans="2:65" s="1" customFormat="1" ht="13.9" customHeight="1">
      <c r="B233" s="121"/>
      <c r="C233" s="142" t="s">
        <v>426</v>
      </c>
      <c r="D233" s="142" t="s">
        <v>178</v>
      </c>
      <c r="E233" s="143" t="s">
        <v>427</v>
      </c>
      <c r="F233" s="144" t="s">
        <v>428</v>
      </c>
      <c r="G233" s="145" t="s">
        <v>126</v>
      </c>
      <c r="H233" s="146">
        <v>1</v>
      </c>
      <c r="I233" s="147">
        <v>31880</v>
      </c>
      <c r="J233" s="147">
        <f t="shared" si="40"/>
        <v>31880</v>
      </c>
      <c r="K233" s="148"/>
      <c r="L233" s="149"/>
      <c r="M233" s="150" t="s">
        <v>1</v>
      </c>
      <c r="N233" s="151" t="s">
        <v>35</v>
      </c>
      <c r="O233" s="131">
        <v>0</v>
      </c>
      <c r="P233" s="131">
        <f t="shared" si="41"/>
        <v>0</v>
      </c>
      <c r="Q233" s="131">
        <v>8.8000000000000005E-3</v>
      </c>
      <c r="R233" s="131">
        <f t="shared" si="42"/>
        <v>8.8000000000000005E-3</v>
      </c>
      <c r="S233" s="131">
        <v>0</v>
      </c>
      <c r="T233" s="132">
        <f t="shared" si="43"/>
        <v>0</v>
      </c>
      <c r="AR233" s="133" t="s">
        <v>242</v>
      </c>
      <c r="AT233" s="133" t="s">
        <v>178</v>
      </c>
      <c r="AU233" s="133" t="s">
        <v>128</v>
      </c>
      <c r="AY233" s="14" t="s">
        <v>120</v>
      </c>
      <c r="BE233" s="134">
        <f t="shared" si="44"/>
        <v>0</v>
      </c>
      <c r="BF233" s="134">
        <f t="shared" si="45"/>
        <v>31880</v>
      </c>
      <c r="BG233" s="134">
        <f t="shared" si="46"/>
        <v>0</v>
      </c>
      <c r="BH233" s="134">
        <f t="shared" si="47"/>
        <v>0</v>
      </c>
      <c r="BI233" s="134">
        <f t="shared" si="48"/>
        <v>0</v>
      </c>
      <c r="BJ233" s="14" t="s">
        <v>128</v>
      </c>
      <c r="BK233" s="134">
        <f t="shared" si="49"/>
        <v>31880</v>
      </c>
      <c r="BL233" s="14" t="s">
        <v>182</v>
      </c>
      <c r="BM233" s="133" t="s">
        <v>429</v>
      </c>
    </row>
    <row r="234" spans="2:65" s="1" customFormat="1" ht="22.9" customHeight="1">
      <c r="B234" s="121"/>
      <c r="C234" s="122" t="s">
        <v>430</v>
      </c>
      <c r="D234" s="122" t="s">
        <v>123</v>
      </c>
      <c r="E234" s="123" t="s">
        <v>431</v>
      </c>
      <c r="F234" s="124" t="s">
        <v>432</v>
      </c>
      <c r="G234" s="125" t="s">
        <v>126</v>
      </c>
      <c r="H234" s="126">
        <v>46</v>
      </c>
      <c r="I234" s="127">
        <v>129</v>
      </c>
      <c r="J234" s="127">
        <f t="shared" si="40"/>
        <v>5934</v>
      </c>
      <c r="K234" s="128"/>
      <c r="L234" s="26"/>
      <c r="M234" s="129" t="s">
        <v>1</v>
      </c>
      <c r="N234" s="130" t="s">
        <v>35</v>
      </c>
      <c r="O234" s="131">
        <v>0.11</v>
      </c>
      <c r="P234" s="131">
        <f t="shared" si="41"/>
        <v>5.0599999999999996</v>
      </c>
      <c r="Q234" s="131">
        <v>6.0000000000000002E-5</v>
      </c>
      <c r="R234" s="131">
        <f t="shared" si="42"/>
        <v>2.7599999999999999E-3</v>
      </c>
      <c r="S234" s="131">
        <v>0</v>
      </c>
      <c r="T234" s="132">
        <f t="shared" si="43"/>
        <v>0</v>
      </c>
      <c r="AR234" s="133" t="s">
        <v>182</v>
      </c>
      <c r="AT234" s="133" t="s">
        <v>123</v>
      </c>
      <c r="AU234" s="133" t="s">
        <v>128</v>
      </c>
      <c r="AY234" s="14" t="s">
        <v>120</v>
      </c>
      <c r="BE234" s="134">
        <f t="shared" si="44"/>
        <v>0</v>
      </c>
      <c r="BF234" s="134">
        <f t="shared" si="45"/>
        <v>5934</v>
      </c>
      <c r="BG234" s="134">
        <f t="shared" si="46"/>
        <v>0</v>
      </c>
      <c r="BH234" s="134">
        <f t="shared" si="47"/>
        <v>0</v>
      </c>
      <c r="BI234" s="134">
        <f t="shared" si="48"/>
        <v>0</v>
      </c>
      <c r="BJ234" s="14" t="s">
        <v>128</v>
      </c>
      <c r="BK234" s="134">
        <f t="shared" si="49"/>
        <v>5934</v>
      </c>
      <c r="BL234" s="14" t="s">
        <v>182</v>
      </c>
      <c r="BM234" s="133" t="s">
        <v>433</v>
      </c>
    </row>
    <row r="235" spans="2:65" s="1" customFormat="1" ht="22.9" customHeight="1">
      <c r="B235" s="121"/>
      <c r="C235" s="122" t="s">
        <v>434</v>
      </c>
      <c r="D235" s="122" t="s">
        <v>123</v>
      </c>
      <c r="E235" s="123" t="s">
        <v>435</v>
      </c>
      <c r="F235" s="124" t="s">
        <v>436</v>
      </c>
      <c r="G235" s="125" t="s">
        <v>126</v>
      </c>
      <c r="H235" s="126">
        <v>2</v>
      </c>
      <c r="I235" s="127">
        <v>274</v>
      </c>
      <c r="J235" s="127">
        <f t="shared" si="40"/>
        <v>548</v>
      </c>
      <c r="K235" s="128"/>
      <c r="L235" s="26"/>
      <c r="M235" s="129" t="s">
        <v>1</v>
      </c>
      <c r="N235" s="130" t="s">
        <v>35</v>
      </c>
      <c r="O235" s="131">
        <v>0.14199999999999999</v>
      </c>
      <c r="P235" s="131">
        <f t="shared" si="41"/>
        <v>0.28399999999999997</v>
      </c>
      <c r="Q235" s="131">
        <v>1.8000000000000001E-4</v>
      </c>
      <c r="R235" s="131">
        <f t="shared" si="42"/>
        <v>3.6000000000000002E-4</v>
      </c>
      <c r="S235" s="131">
        <v>0</v>
      </c>
      <c r="T235" s="132">
        <f t="shared" si="43"/>
        <v>0</v>
      </c>
      <c r="AR235" s="133" t="s">
        <v>182</v>
      </c>
      <c r="AT235" s="133" t="s">
        <v>123</v>
      </c>
      <c r="AU235" s="133" t="s">
        <v>128</v>
      </c>
      <c r="AY235" s="14" t="s">
        <v>120</v>
      </c>
      <c r="BE235" s="134">
        <f t="shared" si="44"/>
        <v>0</v>
      </c>
      <c r="BF235" s="134">
        <f t="shared" si="45"/>
        <v>548</v>
      </c>
      <c r="BG235" s="134">
        <f t="shared" si="46"/>
        <v>0</v>
      </c>
      <c r="BH235" s="134">
        <f t="shared" si="47"/>
        <v>0</v>
      </c>
      <c r="BI235" s="134">
        <f t="shared" si="48"/>
        <v>0</v>
      </c>
      <c r="BJ235" s="14" t="s">
        <v>128</v>
      </c>
      <c r="BK235" s="134">
        <f t="shared" si="49"/>
        <v>548</v>
      </c>
      <c r="BL235" s="14" t="s">
        <v>182</v>
      </c>
      <c r="BM235" s="133" t="s">
        <v>437</v>
      </c>
    </row>
    <row r="236" spans="2:65" s="1" customFormat="1" ht="22.9" customHeight="1">
      <c r="B236" s="121"/>
      <c r="C236" s="122" t="s">
        <v>438</v>
      </c>
      <c r="D236" s="122" t="s">
        <v>123</v>
      </c>
      <c r="E236" s="123" t="s">
        <v>439</v>
      </c>
      <c r="F236" s="124" t="s">
        <v>440</v>
      </c>
      <c r="G236" s="125" t="s">
        <v>126</v>
      </c>
      <c r="H236" s="126">
        <v>30</v>
      </c>
      <c r="I236" s="127">
        <v>628</v>
      </c>
      <c r="J236" s="127">
        <f t="shared" si="40"/>
        <v>18840</v>
      </c>
      <c r="K236" s="128"/>
      <c r="L236" s="26"/>
      <c r="M236" s="129" t="s">
        <v>1</v>
      </c>
      <c r="N236" s="130" t="s">
        <v>35</v>
      </c>
      <c r="O236" s="131">
        <v>0.16300000000000001</v>
      </c>
      <c r="P236" s="131">
        <f t="shared" si="41"/>
        <v>4.8900000000000006</v>
      </c>
      <c r="Q236" s="131">
        <v>2.9999999999999997E-4</v>
      </c>
      <c r="R236" s="131">
        <f t="shared" si="42"/>
        <v>8.9999999999999993E-3</v>
      </c>
      <c r="S236" s="131">
        <v>0</v>
      </c>
      <c r="T236" s="132">
        <f t="shared" si="43"/>
        <v>0</v>
      </c>
      <c r="AR236" s="133" t="s">
        <v>182</v>
      </c>
      <c r="AT236" s="133" t="s">
        <v>123</v>
      </c>
      <c r="AU236" s="133" t="s">
        <v>128</v>
      </c>
      <c r="AY236" s="14" t="s">
        <v>120</v>
      </c>
      <c r="BE236" s="134">
        <f t="shared" si="44"/>
        <v>0</v>
      </c>
      <c r="BF236" s="134">
        <f t="shared" si="45"/>
        <v>18840</v>
      </c>
      <c r="BG236" s="134">
        <f t="shared" si="46"/>
        <v>0</v>
      </c>
      <c r="BH236" s="134">
        <f t="shared" si="47"/>
        <v>0</v>
      </c>
      <c r="BI236" s="134">
        <f t="shared" si="48"/>
        <v>0</v>
      </c>
      <c r="BJ236" s="14" t="s">
        <v>128</v>
      </c>
      <c r="BK236" s="134">
        <f t="shared" si="49"/>
        <v>18840</v>
      </c>
      <c r="BL236" s="14" t="s">
        <v>182</v>
      </c>
      <c r="BM236" s="133" t="s">
        <v>441</v>
      </c>
    </row>
    <row r="237" spans="2:65" s="1" customFormat="1" ht="22.9" customHeight="1">
      <c r="B237" s="121"/>
      <c r="C237" s="122" t="s">
        <v>442</v>
      </c>
      <c r="D237" s="122" t="s">
        <v>123</v>
      </c>
      <c r="E237" s="123" t="s">
        <v>443</v>
      </c>
      <c r="F237" s="124" t="s">
        <v>444</v>
      </c>
      <c r="G237" s="125" t="s">
        <v>126</v>
      </c>
      <c r="H237" s="126">
        <v>12</v>
      </c>
      <c r="I237" s="127">
        <v>899</v>
      </c>
      <c r="J237" s="127">
        <f t="shared" si="40"/>
        <v>10788</v>
      </c>
      <c r="K237" s="128"/>
      <c r="L237" s="26"/>
      <c r="M237" s="129" t="s">
        <v>1</v>
      </c>
      <c r="N237" s="130" t="s">
        <v>35</v>
      </c>
      <c r="O237" s="131">
        <v>0.17399999999999999</v>
      </c>
      <c r="P237" s="131">
        <f t="shared" si="41"/>
        <v>2.0880000000000001</v>
      </c>
      <c r="Q237" s="131">
        <v>3.6000000000000002E-4</v>
      </c>
      <c r="R237" s="131">
        <f t="shared" si="42"/>
        <v>4.3200000000000001E-3</v>
      </c>
      <c r="S237" s="131">
        <v>0</v>
      </c>
      <c r="T237" s="132">
        <f t="shared" si="43"/>
        <v>0</v>
      </c>
      <c r="AR237" s="133" t="s">
        <v>182</v>
      </c>
      <c r="AT237" s="133" t="s">
        <v>123</v>
      </c>
      <c r="AU237" s="133" t="s">
        <v>128</v>
      </c>
      <c r="AY237" s="14" t="s">
        <v>120</v>
      </c>
      <c r="BE237" s="134">
        <f t="shared" si="44"/>
        <v>0</v>
      </c>
      <c r="BF237" s="134">
        <f t="shared" si="45"/>
        <v>10788</v>
      </c>
      <c r="BG237" s="134">
        <f t="shared" si="46"/>
        <v>0</v>
      </c>
      <c r="BH237" s="134">
        <f t="shared" si="47"/>
        <v>0</v>
      </c>
      <c r="BI237" s="134">
        <f t="shared" si="48"/>
        <v>0</v>
      </c>
      <c r="BJ237" s="14" t="s">
        <v>128</v>
      </c>
      <c r="BK237" s="134">
        <f t="shared" si="49"/>
        <v>10788</v>
      </c>
      <c r="BL237" s="14" t="s">
        <v>182</v>
      </c>
      <c r="BM237" s="133" t="s">
        <v>445</v>
      </c>
    </row>
    <row r="238" spans="2:65" s="1" customFormat="1" ht="22.9" customHeight="1">
      <c r="B238" s="121"/>
      <c r="C238" s="122" t="s">
        <v>446</v>
      </c>
      <c r="D238" s="122" t="s">
        <v>123</v>
      </c>
      <c r="E238" s="123" t="s">
        <v>447</v>
      </c>
      <c r="F238" s="124" t="s">
        <v>448</v>
      </c>
      <c r="G238" s="125" t="s">
        <v>126</v>
      </c>
      <c r="H238" s="126">
        <v>4</v>
      </c>
      <c r="I238" s="127">
        <v>1255</v>
      </c>
      <c r="J238" s="127">
        <f t="shared" si="40"/>
        <v>5020</v>
      </c>
      <c r="K238" s="128"/>
      <c r="L238" s="26"/>
      <c r="M238" s="129" t="s">
        <v>1</v>
      </c>
      <c r="N238" s="130" t="s">
        <v>35</v>
      </c>
      <c r="O238" s="131">
        <v>0.20499999999999999</v>
      </c>
      <c r="P238" s="131">
        <f t="shared" si="41"/>
        <v>0.82</v>
      </c>
      <c r="Q238" s="131">
        <v>7.9000000000000001E-4</v>
      </c>
      <c r="R238" s="131">
        <f t="shared" si="42"/>
        <v>3.16E-3</v>
      </c>
      <c r="S238" s="131">
        <v>0</v>
      </c>
      <c r="T238" s="132">
        <f t="shared" si="43"/>
        <v>0</v>
      </c>
      <c r="AR238" s="133" t="s">
        <v>182</v>
      </c>
      <c r="AT238" s="133" t="s">
        <v>123</v>
      </c>
      <c r="AU238" s="133" t="s">
        <v>128</v>
      </c>
      <c r="AY238" s="14" t="s">
        <v>120</v>
      </c>
      <c r="BE238" s="134">
        <f t="shared" si="44"/>
        <v>0</v>
      </c>
      <c r="BF238" s="134">
        <f t="shared" si="45"/>
        <v>5020</v>
      </c>
      <c r="BG238" s="134">
        <f t="shared" si="46"/>
        <v>0</v>
      </c>
      <c r="BH238" s="134">
        <f t="shared" si="47"/>
        <v>0</v>
      </c>
      <c r="BI238" s="134">
        <f t="shared" si="48"/>
        <v>0</v>
      </c>
      <c r="BJ238" s="14" t="s">
        <v>128</v>
      </c>
      <c r="BK238" s="134">
        <f t="shared" si="49"/>
        <v>5020</v>
      </c>
      <c r="BL238" s="14" t="s">
        <v>182</v>
      </c>
      <c r="BM238" s="133" t="s">
        <v>449</v>
      </c>
    </row>
    <row r="239" spans="2:65" s="1" customFormat="1" ht="13.9" customHeight="1">
      <c r="B239" s="121"/>
      <c r="C239" s="122" t="s">
        <v>450</v>
      </c>
      <c r="D239" s="122" t="s">
        <v>123</v>
      </c>
      <c r="E239" s="123" t="s">
        <v>451</v>
      </c>
      <c r="F239" s="124" t="s">
        <v>452</v>
      </c>
      <c r="G239" s="125" t="s">
        <v>126</v>
      </c>
      <c r="H239" s="126">
        <v>34</v>
      </c>
      <c r="I239" s="127">
        <v>32</v>
      </c>
      <c r="J239" s="127">
        <f t="shared" si="40"/>
        <v>1088</v>
      </c>
      <c r="K239" s="128"/>
      <c r="L239" s="26"/>
      <c r="M239" s="129" t="s">
        <v>1</v>
      </c>
      <c r="N239" s="130" t="s">
        <v>35</v>
      </c>
      <c r="O239" s="131">
        <v>6.2E-2</v>
      </c>
      <c r="P239" s="131">
        <f t="shared" si="41"/>
        <v>2.1080000000000001</v>
      </c>
      <c r="Q239" s="131">
        <v>0</v>
      </c>
      <c r="R239" s="131">
        <f t="shared" si="42"/>
        <v>0</v>
      </c>
      <c r="S239" s="131">
        <v>5.2999999999999998E-4</v>
      </c>
      <c r="T239" s="132">
        <f t="shared" si="43"/>
        <v>1.8019999999999998E-2</v>
      </c>
      <c r="AR239" s="133" t="s">
        <v>182</v>
      </c>
      <c r="AT239" s="133" t="s">
        <v>123</v>
      </c>
      <c r="AU239" s="133" t="s">
        <v>128</v>
      </c>
      <c r="AY239" s="14" t="s">
        <v>120</v>
      </c>
      <c r="BE239" s="134">
        <f t="shared" si="44"/>
        <v>0</v>
      </c>
      <c r="BF239" s="134">
        <f t="shared" si="45"/>
        <v>1088</v>
      </c>
      <c r="BG239" s="134">
        <f t="shared" si="46"/>
        <v>0</v>
      </c>
      <c r="BH239" s="134">
        <f t="shared" si="47"/>
        <v>0</v>
      </c>
      <c r="BI239" s="134">
        <f t="shared" si="48"/>
        <v>0</v>
      </c>
      <c r="BJ239" s="14" t="s">
        <v>128</v>
      </c>
      <c r="BK239" s="134">
        <f t="shared" si="49"/>
        <v>1088</v>
      </c>
      <c r="BL239" s="14" t="s">
        <v>182</v>
      </c>
      <c r="BM239" s="133" t="s">
        <v>453</v>
      </c>
    </row>
    <row r="240" spans="2:65" s="1" customFormat="1" ht="13.9" customHeight="1">
      <c r="B240" s="121"/>
      <c r="C240" s="122" t="s">
        <v>454</v>
      </c>
      <c r="D240" s="122" t="s">
        <v>123</v>
      </c>
      <c r="E240" s="123" t="s">
        <v>455</v>
      </c>
      <c r="F240" s="124" t="s">
        <v>456</v>
      </c>
      <c r="G240" s="125" t="s">
        <v>126</v>
      </c>
      <c r="H240" s="126">
        <v>14</v>
      </c>
      <c r="I240" s="127">
        <v>52</v>
      </c>
      <c r="J240" s="127">
        <f t="shared" si="40"/>
        <v>728</v>
      </c>
      <c r="K240" s="128"/>
      <c r="L240" s="26"/>
      <c r="M240" s="129" t="s">
        <v>1</v>
      </c>
      <c r="N240" s="130" t="s">
        <v>35</v>
      </c>
      <c r="O240" s="131">
        <v>0.10299999999999999</v>
      </c>
      <c r="P240" s="131">
        <f t="shared" si="41"/>
        <v>1.4419999999999999</v>
      </c>
      <c r="Q240" s="131">
        <v>0</v>
      </c>
      <c r="R240" s="131">
        <f t="shared" si="42"/>
        <v>0</v>
      </c>
      <c r="S240" s="131">
        <v>1.4599999999999999E-3</v>
      </c>
      <c r="T240" s="132">
        <f t="shared" si="43"/>
        <v>2.044E-2</v>
      </c>
      <c r="AR240" s="133" t="s">
        <v>182</v>
      </c>
      <c r="AT240" s="133" t="s">
        <v>123</v>
      </c>
      <c r="AU240" s="133" t="s">
        <v>128</v>
      </c>
      <c r="AY240" s="14" t="s">
        <v>120</v>
      </c>
      <c r="BE240" s="134">
        <f t="shared" si="44"/>
        <v>0</v>
      </c>
      <c r="BF240" s="134">
        <f t="shared" si="45"/>
        <v>728</v>
      </c>
      <c r="BG240" s="134">
        <f t="shared" si="46"/>
        <v>0</v>
      </c>
      <c r="BH240" s="134">
        <f t="shared" si="47"/>
        <v>0</v>
      </c>
      <c r="BI240" s="134">
        <f t="shared" si="48"/>
        <v>0</v>
      </c>
      <c r="BJ240" s="14" t="s">
        <v>128</v>
      </c>
      <c r="BK240" s="134">
        <f t="shared" si="49"/>
        <v>728</v>
      </c>
      <c r="BL240" s="14" t="s">
        <v>182</v>
      </c>
      <c r="BM240" s="133" t="s">
        <v>457</v>
      </c>
    </row>
    <row r="241" spans="2:65" s="1" customFormat="1" ht="13.9" customHeight="1">
      <c r="B241" s="121"/>
      <c r="C241" s="122" t="s">
        <v>458</v>
      </c>
      <c r="D241" s="122" t="s">
        <v>123</v>
      </c>
      <c r="E241" s="123" t="s">
        <v>459</v>
      </c>
      <c r="F241" s="124" t="s">
        <v>460</v>
      </c>
      <c r="G241" s="125" t="s">
        <v>126</v>
      </c>
      <c r="H241" s="126">
        <v>2</v>
      </c>
      <c r="I241" s="127">
        <v>59</v>
      </c>
      <c r="J241" s="127">
        <f t="shared" si="40"/>
        <v>118</v>
      </c>
      <c r="K241" s="128"/>
      <c r="L241" s="26"/>
      <c r="M241" s="129" t="s">
        <v>1</v>
      </c>
      <c r="N241" s="130" t="s">
        <v>35</v>
      </c>
      <c r="O241" s="131">
        <v>0.114</v>
      </c>
      <c r="P241" s="131">
        <f t="shared" si="41"/>
        <v>0.22800000000000001</v>
      </c>
      <c r="Q241" s="131">
        <v>0</v>
      </c>
      <c r="R241" s="131">
        <f t="shared" si="42"/>
        <v>0</v>
      </c>
      <c r="S241" s="131">
        <v>2.4399999999999999E-3</v>
      </c>
      <c r="T241" s="132">
        <f t="shared" si="43"/>
        <v>4.8799999999999998E-3</v>
      </c>
      <c r="AR241" s="133" t="s">
        <v>182</v>
      </c>
      <c r="AT241" s="133" t="s">
        <v>123</v>
      </c>
      <c r="AU241" s="133" t="s">
        <v>128</v>
      </c>
      <c r="AY241" s="14" t="s">
        <v>120</v>
      </c>
      <c r="BE241" s="134">
        <f t="shared" si="44"/>
        <v>0</v>
      </c>
      <c r="BF241" s="134">
        <f t="shared" si="45"/>
        <v>118</v>
      </c>
      <c r="BG241" s="134">
        <f t="shared" si="46"/>
        <v>0</v>
      </c>
      <c r="BH241" s="134">
        <f t="shared" si="47"/>
        <v>0</v>
      </c>
      <c r="BI241" s="134">
        <f t="shared" si="48"/>
        <v>0</v>
      </c>
      <c r="BJ241" s="14" t="s">
        <v>128</v>
      </c>
      <c r="BK241" s="134">
        <f t="shared" si="49"/>
        <v>118</v>
      </c>
      <c r="BL241" s="14" t="s">
        <v>182</v>
      </c>
      <c r="BM241" s="133" t="s">
        <v>461</v>
      </c>
    </row>
    <row r="242" spans="2:65" s="1" customFormat="1" ht="22.9" customHeight="1">
      <c r="B242" s="121"/>
      <c r="C242" s="122" t="s">
        <v>462</v>
      </c>
      <c r="D242" s="122" t="s">
        <v>123</v>
      </c>
      <c r="E242" s="123" t="s">
        <v>463</v>
      </c>
      <c r="F242" s="124" t="s">
        <v>464</v>
      </c>
      <c r="G242" s="125" t="s">
        <v>126</v>
      </c>
      <c r="H242" s="126">
        <v>22</v>
      </c>
      <c r="I242" s="127">
        <v>310</v>
      </c>
      <c r="J242" s="127">
        <f t="shared" si="40"/>
        <v>6820</v>
      </c>
      <c r="K242" s="128"/>
      <c r="L242" s="26"/>
      <c r="M242" s="129" t="s">
        <v>1</v>
      </c>
      <c r="N242" s="130" t="s">
        <v>35</v>
      </c>
      <c r="O242" s="131">
        <v>8.3000000000000004E-2</v>
      </c>
      <c r="P242" s="131">
        <f t="shared" si="41"/>
        <v>1.8260000000000001</v>
      </c>
      <c r="Q242" s="131">
        <v>2.2000000000000001E-4</v>
      </c>
      <c r="R242" s="131">
        <f t="shared" si="42"/>
        <v>4.8400000000000006E-3</v>
      </c>
      <c r="S242" s="131">
        <v>0</v>
      </c>
      <c r="T242" s="132">
        <f t="shared" si="43"/>
        <v>0</v>
      </c>
      <c r="AR242" s="133" t="s">
        <v>182</v>
      </c>
      <c r="AT242" s="133" t="s">
        <v>123</v>
      </c>
      <c r="AU242" s="133" t="s">
        <v>128</v>
      </c>
      <c r="AY242" s="14" t="s">
        <v>120</v>
      </c>
      <c r="BE242" s="134">
        <f t="shared" si="44"/>
        <v>0</v>
      </c>
      <c r="BF242" s="134">
        <f t="shared" si="45"/>
        <v>6820</v>
      </c>
      <c r="BG242" s="134">
        <f t="shared" si="46"/>
        <v>0</v>
      </c>
      <c r="BH242" s="134">
        <f t="shared" si="47"/>
        <v>0</v>
      </c>
      <c r="BI242" s="134">
        <f t="shared" si="48"/>
        <v>0</v>
      </c>
      <c r="BJ242" s="14" t="s">
        <v>128</v>
      </c>
      <c r="BK242" s="134">
        <f t="shared" si="49"/>
        <v>6820</v>
      </c>
      <c r="BL242" s="14" t="s">
        <v>182</v>
      </c>
      <c r="BM242" s="133" t="s">
        <v>465</v>
      </c>
    </row>
    <row r="243" spans="2:65" s="1" customFormat="1" ht="22.9" customHeight="1">
      <c r="B243" s="121"/>
      <c r="C243" s="122" t="s">
        <v>466</v>
      </c>
      <c r="D243" s="122" t="s">
        <v>123</v>
      </c>
      <c r="E243" s="123" t="s">
        <v>467</v>
      </c>
      <c r="F243" s="124" t="s">
        <v>468</v>
      </c>
      <c r="G243" s="125" t="s">
        <v>126</v>
      </c>
      <c r="H243" s="126">
        <v>1</v>
      </c>
      <c r="I243" s="127">
        <v>720</v>
      </c>
      <c r="J243" s="127">
        <f t="shared" si="40"/>
        <v>720</v>
      </c>
      <c r="K243" s="128"/>
      <c r="L243" s="26"/>
      <c r="M243" s="129" t="s">
        <v>1</v>
      </c>
      <c r="N243" s="130" t="s">
        <v>35</v>
      </c>
      <c r="O243" s="131">
        <v>0.26900000000000002</v>
      </c>
      <c r="P243" s="131">
        <f t="shared" si="41"/>
        <v>0.26900000000000002</v>
      </c>
      <c r="Q243" s="131">
        <v>3.6000000000000002E-4</v>
      </c>
      <c r="R243" s="131">
        <f t="shared" si="42"/>
        <v>3.6000000000000002E-4</v>
      </c>
      <c r="S243" s="131">
        <v>0</v>
      </c>
      <c r="T243" s="132">
        <f t="shared" si="43"/>
        <v>0</v>
      </c>
      <c r="AR243" s="133" t="s">
        <v>182</v>
      </c>
      <c r="AT243" s="133" t="s">
        <v>123</v>
      </c>
      <c r="AU243" s="133" t="s">
        <v>128</v>
      </c>
      <c r="AY243" s="14" t="s">
        <v>120</v>
      </c>
      <c r="BE243" s="134">
        <f t="shared" si="44"/>
        <v>0</v>
      </c>
      <c r="BF243" s="134">
        <f t="shared" si="45"/>
        <v>720</v>
      </c>
      <c r="BG243" s="134">
        <f t="shared" si="46"/>
        <v>0</v>
      </c>
      <c r="BH243" s="134">
        <f t="shared" si="47"/>
        <v>0</v>
      </c>
      <c r="BI243" s="134">
        <f t="shared" si="48"/>
        <v>0</v>
      </c>
      <c r="BJ243" s="14" t="s">
        <v>128</v>
      </c>
      <c r="BK243" s="134">
        <f t="shared" si="49"/>
        <v>720</v>
      </c>
      <c r="BL243" s="14" t="s">
        <v>182</v>
      </c>
      <c r="BM243" s="133" t="s">
        <v>469</v>
      </c>
    </row>
    <row r="244" spans="2:65" s="1" customFormat="1" ht="22.9" customHeight="1">
      <c r="B244" s="121"/>
      <c r="C244" s="122" t="s">
        <v>470</v>
      </c>
      <c r="D244" s="122" t="s">
        <v>123</v>
      </c>
      <c r="E244" s="123" t="s">
        <v>471</v>
      </c>
      <c r="F244" s="124" t="s">
        <v>472</v>
      </c>
      <c r="G244" s="125" t="s">
        <v>126</v>
      </c>
      <c r="H244" s="126">
        <v>1</v>
      </c>
      <c r="I244" s="127">
        <v>933</v>
      </c>
      <c r="J244" s="127">
        <f t="shared" si="40"/>
        <v>933</v>
      </c>
      <c r="K244" s="128"/>
      <c r="L244" s="26"/>
      <c r="M244" s="129" t="s">
        <v>1</v>
      </c>
      <c r="N244" s="130" t="s">
        <v>35</v>
      </c>
      <c r="O244" s="131">
        <v>0.35199999999999998</v>
      </c>
      <c r="P244" s="131">
        <f t="shared" si="41"/>
        <v>0.35199999999999998</v>
      </c>
      <c r="Q244" s="131">
        <v>5.0000000000000001E-4</v>
      </c>
      <c r="R244" s="131">
        <f t="shared" si="42"/>
        <v>5.0000000000000001E-4</v>
      </c>
      <c r="S244" s="131">
        <v>0</v>
      </c>
      <c r="T244" s="132">
        <f t="shared" si="43"/>
        <v>0</v>
      </c>
      <c r="AR244" s="133" t="s">
        <v>182</v>
      </c>
      <c r="AT244" s="133" t="s">
        <v>123</v>
      </c>
      <c r="AU244" s="133" t="s">
        <v>128</v>
      </c>
      <c r="AY244" s="14" t="s">
        <v>120</v>
      </c>
      <c r="BE244" s="134">
        <f t="shared" si="44"/>
        <v>0</v>
      </c>
      <c r="BF244" s="134">
        <f t="shared" si="45"/>
        <v>933</v>
      </c>
      <c r="BG244" s="134">
        <f t="shared" si="46"/>
        <v>0</v>
      </c>
      <c r="BH244" s="134">
        <f t="shared" si="47"/>
        <v>0</v>
      </c>
      <c r="BI244" s="134">
        <f t="shared" si="48"/>
        <v>0</v>
      </c>
      <c r="BJ244" s="14" t="s">
        <v>128</v>
      </c>
      <c r="BK244" s="134">
        <f t="shared" si="49"/>
        <v>933</v>
      </c>
      <c r="BL244" s="14" t="s">
        <v>182</v>
      </c>
      <c r="BM244" s="133" t="s">
        <v>473</v>
      </c>
    </row>
    <row r="245" spans="2:65" s="1" customFormat="1" ht="22.9" customHeight="1">
      <c r="B245" s="121"/>
      <c r="C245" s="122" t="s">
        <v>474</v>
      </c>
      <c r="D245" s="122" t="s">
        <v>123</v>
      </c>
      <c r="E245" s="123" t="s">
        <v>475</v>
      </c>
      <c r="F245" s="124" t="s">
        <v>476</v>
      </c>
      <c r="G245" s="125" t="s">
        <v>126</v>
      </c>
      <c r="H245" s="126">
        <v>12</v>
      </c>
      <c r="I245" s="127">
        <v>356</v>
      </c>
      <c r="J245" s="127">
        <f t="shared" si="40"/>
        <v>4272</v>
      </c>
      <c r="K245" s="128"/>
      <c r="L245" s="26"/>
      <c r="M245" s="129" t="s">
        <v>1</v>
      </c>
      <c r="N245" s="130" t="s">
        <v>35</v>
      </c>
      <c r="O245" s="131">
        <v>0.16</v>
      </c>
      <c r="P245" s="131">
        <f t="shared" si="41"/>
        <v>1.92</v>
      </c>
      <c r="Q245" s="131">
        <v>2.3000000000000001E-4</v>
      </c>
      <c r="R245" s="131">
        <f t="shared" si="42"/>
        <v>2.7600000000000003E-3</v>
      </c>
      <c r="S245" s="131">
        <v>0</v>
      </c>
      <c r="T245" s="132">
        <f t="shared" si="43"/>
        <v>0</v>
      </c>
      <c r="AR245" s="133" t="s">
        <v>182</v>
      </c>
      <c r="AT245" s="133" t="s">
        <v>123</v>
      </c>
      <c r="AU245" s="133" t="s">
        <v>128</v>
      </c>
      <c r="AY245" s="14" t="s">
        <v>120</v>
      </c>
      <c r="BE245" s="134">
        <f t="shared" si="44"/>
        <v>0</v>
      </c>
      <c r="BF245" s="134">
        <f t="shared" si="45"/>
        <v>4272</v>
      </c>
      <c r="BG245" s="134">
        <f t="shared" si="46"/>
        <v>0</v>
      </c>
      <c r="BH245" s="134">
        <f t="shared" si="47"/>
        <v>0</v>
      </c>
      <c r="BI245" s="134">
        <f t="shared" si="48"/>
        <v>0</v>
      </c>
      <c r="BJ245" s="14" t="s">
        <v>128</v>
      </c>
      <c r="BK245" s="134">
        <f t="shared" si="49"/>
        <v>4272</v>
      </c>
      <c r="BL245" s="14" t="s">
        <v>182</v>
      </c>
      <c r="BM245" s="133" t="s">
        <v>477</v>
      </c>
    </row>
    <row r="246" spans="2:65" s="1" customFormat="1" ht="22.9" customHeight="1">
      <c r="B246" s="121"/>
      <c r="C246" s="122" t="s">
        <v>478</v>
      </c>
      <c r="D246" s="122" t="s">
        <v>123</v>
      </c>
      <c r="E246" s="123" t="s">
        <v>479</v>
      </c>
      <c r="F246" s="124" t="s">
        <v>480</v>
      </c>
      <c r="G246" s="125" t="s">
        <v>126</v>
      </c>
      <c r="H246" s="126">
        <v>1</v>
      </c>
      <c r="I246" s="127">
        <v>688</v>
      </c>
      <c r="J246" s="127">
        <f t="shared" si="40"/>
        <v>688</v>
      </c>
      <c r="K246" s="128"/>
      <c r="L246" s="26"/>
      <c r="M246" s="129" t="s">
        <v>1</v>
      </c>
      <c r="N246" s="130" t="s">
        <v>35</v>
      </c>
      <c r="O246" s="131">
        <v>0.22</v>
      </c>
      <c r="P246" s="131">
        <f t="shared" si="41"/>
        <v>0.22</v>
      </c>
      <c r="Q246" s="131">
        <v>5.5000000000000003E-4</v>
      </c>
      <c r="R246" s="131">
        <f t="shared" si="42"/>
        <v>5.5000000000000003E-4</v>
      </c>
      <c r="S246" s="131">
        <v>0</v>
      </c>
      <c r="T246" s="132">
        <f t="shared" si="43"/>
        <v>0</v>
      </c>
      <c r="AR246" s="133" t="s">
        <v>182</v>
      </c>
      <c r="AT246" s="133" t="s">
        <v>123</v>
      </c>
      <c r="AU246" s="133" t="s">
        <v>128</v>
      </c>
      <c r="AY246" s="14" t="s">
        <v>120</v>
      </c>
      <c r="BE246" s="134">
        <f t="shared" si="44"/>
        <v>0</v>
      </c>
      <c r="BF246" s="134">
        <f t="shared" si="45"/>
        <v>688</v>
      </c>
      <c r="BG246" s="134">
        <f t="shared" si="46"/>
        <v>0</v>
      </c>
      <c r="BH246" s="134">
        <f t="shared" si="47"/>
        <v>0</v>
      </c>
      <c r="BI246" s="134">
        <f t="shared" si="48"/>
        <v>0</v>
      </c>
      <c r="BJ246" s="14" t="s">
        <v>128</v>
      </c>
      <c r="BK246" s="134">
        <f t="shared" si="49"/>
        <v>688</v>
      </c>
      <c r="BL246" s="14" t="s">
        <v>182</v>
      </c>
      <c r="BM246" s="133" t="s">
        <v>481</v>
      </c>
    </row>
    <row r="247" spans="2:65" s="1" customFormat="1" ht="22.9" customHeight="1">
      <c r="B247" s="121"/>
      <c r="C247" s="122" t="s">
        <v>482</v>
      </c>
      <c r="D247" s="122" t="s">
        <v>123</v>
      </c>
      <c r="E247" s="123" t="s">
        <v>483</v>
      </c>
      <c r="F247" s="124" t="s">
        <v>484</v>
      </c>
      <c r="G247" s="125" t="s">
        <v>126</v>
      </c>
      <c r="H247" s="126">
        <v>15</v>
      </c>
      <c r="I247" s="127">
        <v>933</v>
      </c>
      <c r="J247" s="127">
        <f t="shared" si="40"/>
        <v>13995</v>
      </c>
      <c r="K247" s="128"/>
      <c r="L247" s="26"/>
      <c r="M247" s="129" t="s">
        <v>1</v>
      </c>
      <c r="N247" s="130" t="s">
        <v>35</v>
      </c>
      <c r="O247" s="131">
        <v>0.26</v>
      </c>
      <c r="P247" s="131">
        <f t="shared" si="41"/>
        <v>3.9000000000000004</v>
      </c>
      <c r="Q247" s="131">
        <v>7.6000000000000004E-4</v>
      </c>
      <c r="R247" s="131">
        <f t="shared" si="42"/>
        <v>1.14E-2</v>
      </c>
      <c r="S247" s="131">
        <v>0</v>
      </c>
      <c r="T247" s="132">
        <f t="shared" si="43"/>
        <v>0</v>
      </c>
      <c r="AR247" s="133" t="s">
        <v>182</v>
      </c>
      <c r="AT247" s="133" t="s">
        <v>123</v>
      </c>
      <c r="AU247" s="133" t="s">
        <v>128</v>
      </c>
      <c r="AY247" s="14" t="s">
        <v>120</v>
      </c>
      <c r="BE247" s="134">
        <f t="shared" si="44"/>
        <v>0</v>
      </c>
      <c r="BF247" s="134">
        <f t="shared" si="45"/>
        <v>13995</v>
      </c>
      <c r="BG247" s="134">
        <f t="shared" si="46"/>
        <v>0</v>
      </c>
      <c r="BH247" s="134">
        <f t="shared" si="47"/>
        <v>0</v>
      </c>
      <c r="BI247" s="134">
        <f t="shared" si="48"/>
        <v>0</v>
      </c>
      <c r="BJ247" s="14" t="s">
        <v>128</v>
      </c>
      <c r="BK247" s="134">
        <f t="shared" si="49"/>
        <v>13995</v>
      </c>
      <c r="BL247" s="14" t="s">
        <v>182</v>
      </c>
      <c r="BM247" s="133" t="s">
        <v>485</v>
      </c>
    </row>
    <row r="248" spans="2:65" s="1" customFormat="1" ht="22.9" customHeight="1">
      <c r="B248" s="121"/>
      <c r="C248" s="122" t="s">
        <v>486</v>
      </c>
      <c r="D248" s="122" t="s">
        <v>123</v>
      </c>
      <c r="E248" s="123" t="s">
        <v>487</v>
      </c>
      <c r="F248" s="124" t="s">
        <v>488</v>
      </c>
      <c r="G248" s="125" t="s">
        <v>126</v>
      </c>
      <c r="H248" s="126">
        <v>6</v>
      </c>
      <c r="I248" s="127">
        <v>1298</v>
      </c>
      <c r="J248" s="127">
        <f t="shared" si="40"/>
        <v>7788</v>
      </c>
      <c r="K248" s="128"/>
      <c r="L248" s="26"/>
      <c r="M248" s="129" t="s">
        <v>1</v>
      </c>
      <c r="N248" s="130" t="s">
        <v>35</v>
      </c>
      <c r="O248" s="131">
        <v>0.34</v>
      </c>
      <c r="P248" s="131">
        <f t="shared" si="41"/>
        <v>2.04</v>
      </c>
      <c r="Q248" s="131">
        <v>1.1900000000000001E-3</v>
      </c>
      <c r="R248" s="131">
        <f t="shared" si="42"/>
        <v>7.1400000000000005E-3</v>
      </c>
      <c r="S248" s="131">
        <v>0</v>
      </c>
      <c r="T248" s="132">
        <f t="shared" si="43"/>
        <v>0</v>
      </c>
      <c r="AR248" s="133" t="s">
        <v>182</v>
      </c>
      <c r="AT248" s="133" t="s">
        <v>123</v>
      </c>
      <c r="AU248" s="133" t="s">
        <v>128</v>
      </c>
      <c r="AY248" s="14" t="s">
        <v>120</v>
      </c>
      <c r="BE248" s="134">
        <f t="shared" si="44"/>
        <v>0</v>
      </c>
      <c r="BF248" s="134">
        <f t="shared" si="45"/>
        <v>7788</v>
      </c>
      <c r="BG248" s="134">
        <f t="shared" si="46"/>
        <v>0</v>
      </c>
      <c r="BH248" s="134">
        <f t="shared" si="47"/>
        <v>0</v>
      </c>
      <c r="BI248" s="134">
        <f t="shared" si="48"/>
        <v>0</v>
      </c>
      <c r="BJ248" s="14" t="s">
        <v>128</v>
      </c>
      <c r="BK248" s="134">
        <f t="shared" si="49"/>
        <v>7788</v>
      </c>
      <c r="BL248" s="14" t="s">
        <v>182</v>
      </c>
      <c r="BM248" s="133" t="s">
        <v>489</v>
      </c>
    </row>
    <row r="249" spans="2:65" s="1" customFormat="1" ht="22.9" customHeight="1">
      <c r="B249" s="121"/>
      <c r="C249" s="122" t="s">
        <v>490</v>
      </c>
      <c r="D249" s="122" t="s">
        <v>123</v>
      </c>
      <c r="E249" s="123" t="s">
        <v>491</v>
      </c>
      <c r="F249" s="124" t="s">
        <v>492</v>
      </c>
      <c r="G249" s="125" t="s">
        <v>126</v>
      </c>
      <c r="H249" s="126">
        <v>2</v>
      </c>
      <c r="I249" s="127">
        <v>1976</v>
      </c>
      <c r="J249" s="127">
        <f t="shared" si="40"/>
        <v>3952</v>
      </c>
      <c r="K249" s="128"/>
      <c r="L249" s="26"/>
      <c r="M249" s="129" t="s">
        <v>1</v>
      </c>
      <c r="N249" s="130" t="s">
        <v>35</v>
      </c>
      <c r="O249" s="131">
        <v>0.41</v>
      </c>
      <c r="P249" s="131">
        <f t="shared" si="41"/>
        <v>0.82</v>
      </c>
      <c r="Q249" s="131">
        <v>1.8600000000000001E-3</v>
      </c>
      <c r="R249" s="131">
        <f t="shared" si="42"/>
        <v>3.7200000000000002E-3</v>
      </c>
      <c r="S249" s="131">
        <v>0</v>
      </c>
      <c r="T249" s="132">
        <f t="shared" si="43"/>
        <v>0</v>
      </c>
      <c r="AR249" s="133" t="s">
        <v>182</v>
      </c>
      <c r="AT249" s="133" t="s">
        <v>123</v>
      </c>
      <c r="AU249" s="133" t="s">
        <v>128</v>
      </c>
      <c r="AY249" s="14" t="s">
        <v>120</v>
      </c>
      <c r="BE249" s="134">
        <f t="shared" si="44"/>
        <v>0</v>
      </c>
      <c r="BF249" s="134">
        <f t="shared" si="45"/>
        <v>3952</v>
      </c>
      <c r="BG249" s="134">
        <f t="shared" si="46"/>
        <v>0</v>
      </c>
      <c r="BH249" s="134">
        <f t="shared" si="47"/>
        <v>0</v>
      </c>
      <c r="BI249" s="134">
        <f t="shared" si="48"/>
        <v>0</v>
      </c>
      <c r="BJ249" s="14" t="s">
        <v>128</v>
      </c>
      <c r="BK249" s="134">
        <f t="shared" si="49"/>
        <v>3952</v>
      </c>
      <c r="BL249" s="14" t="s">
        <v>182</v>
      </c>
      <c r="BM249" s="133" t="s">
        <v>493</v>
      </c>
    </row>
    <row r="250" spans="2:65" s="1" customFormat="1" ht="13.9" customHeight="1">
      <c r="B250" s="121"/>
      <c r="C250" s="122" t="s">
        <v>494</v>
      </c>
      <c r="D250" s="122" t="s">
        <v>123</v>
      </c>
      <c r="E250" s="123" t="s">
        <v>495</v>
      </c>
      <c r="F250" s="124" t="s">
        <v>496</v>
      </c>
      <c r="G250" s="125" t="s">
        <v>126</v>
      </c>
      <c r="H250" s="126">
        <v>1</v>
      </c>
      <c r="I250" s="127">
        <v>131</v>
      </c>
      <c r="J250" s="127">
        <f t="shared" si="40"/>
        <v>131</v>
      </c>
      <c r="K250" s="128"/>
      <c r="L250" s="26"/>
      <c r="M250" s="129" t="s">
        <v>1</v>
      </c>
      <c r="N250" s="130" t="s">
        <v>35</v>
      </c>
      <c r="O250" s="131">
        <v>0.22700000000000001</v>
      </c>
      <c r="P250" s="131">
        <f t="shared" si="41"/>
        <v>0.22700000000000001</v>
      </c>
      <c r="Q250" s="131">
        <v>2.0000000000000002E-5</v>
      </c>
      <c r="R250" s="131">
        <f t="shared" si="42"/>
        <v>2.0000000000000002E-5</v>
      </c>
      <c r="S250" s="131">
        <v>0</v>
      </c>
      <c r="T250" s="132">
        <f t="shared" si="43"/>
        <v>0</v>
      </c>
      <c r="AR250" s="133" t="s">
        <v>182</v>
      </c>
      <c r="AT250" s="133" t="s">
        <v>123</v>
      </c>
      <c r="AU250" s="133" t="s">
        <v>128</v>
      </c>
      <c r="AY250" s="14" t="s">
        <v>120</v>
      </c>
      <c r="BE250" s="134">
        <f t="shared" si="44"/>
        <v>0</v>
      </c>
      <c r="BF250" s="134">
        <f t="shared" si="45"/>
        <v>131</v>
      </c>
      <c r="BG250" s="134">
        <f t="shared" si="46"/>
        <v>0</v>
      </c>
      <c r="BH250" s="134">
        <f t="shared" si="47"/>
        <v>0</v>
      </c>
      <c r="BI250" s="134">
        <f t="shared" si="48"/>
        <v>0</v>
      </c>
      <c r="BJ250" s="14" t="s">
        <v>128</v>
      </c>
      <c r="BK250" s="134">
        <f t="shared" si="49"/>
        <v>131</v>
      </c>
      <c r="BL250" s="14" t="s">
        <v>182</v>
      </c>
      <c r="BM250" s="133" t="s">
        <v>497</v>
      </c>
    </row>
    <row r="251" spans="2:65" s="1" customFormat="1" ht="13.9" customHeight="1">
      <c r="B251" s="121"/>
      <c r="C251" s="122" t="s">
        <v>498</v>
      </c>
      <c r="D251" s="122" t="s">
        <v>123</v>
      </c>
      <c r="E251" s="123" t="s">
        <v>499</v>
      </c>
      <c r="F251" s="124" t="s">
        <v>500</v>
      </c>
      <c r="G251" s="125" t="s">
        <v>126</v>
      </c>
      <c r="H251" s="126">
        <v>2</v>
      </c>
      <c r="I251" s="127">
        <v>750</v>
      </c>
      <c r="J251" s="127">
        <f t="shared" si="40"/>
        <v>1500</v>
      </c>
      <c r="K251" s="128"/>
      <c r="L251" s="26"/>
      <c r="M251" s="129" t="s">
        <v>1</v>
      </c>
      <c r="N251" s="130" t="s">
        <v>35</v>
      </c>
      <c r="O251" s="131">
        <v>1.03</v>
      </c>
      <c r="P251" s="131">
        <f t="shared" si="41"/>
        <v>2.06</v>
      </c>
      <c r="Q251" s="131">
        <v>2.9139999999999999E-2</v>
      </c>
      <c r="R251" s="131">
        <f t="shared" si="42"/>
        <v>5.8279999999999998E-2</v>
      </c>
      <c r="S251" s="131">
        <v>0</v>
      </c>
      <c r="T251" s="132">
        <f t="shared" si="43"/>
        <v>0</v>
      </c>
      <c r="AR251" s="133" t="s">
        <v>182</v>
      </c>
      <c r="AT251" s="133" t="s">
        <v>123</v>
      </c>
      <c r="AU251" s="133" t="s">
        <v>128</v>
      </c>
      <c r="AY251" s="14" t="s">
        <v>120</v>
      </c>
      <c r="BE251" s="134">
        <f t="shared" si="44"/>
        <v>0</v>
      </c>
      <c r="BF251" s="134">
        <f t="shared" si="45"/>
        <v>1500</v>
      </c>
      <c r="BG251" s="134">
        <f t="shared" si="46"/>
        <v>0</v>
      </c>
      <c r="BH251" s="134">
        <f t="shared" si="47"/>
        <v>0</v>
      </c>
      <c r="BI251" s="134">
        <f t="shared" si="48"/>
        <v>0</v>
      </c>
      <c r="BJ251" s="14" t="s">
        <v>128</v>
      </c>
      <c r="BK251" s="134">
        <f t="shared" si="49"/>
        <v>1500</v>
      </c>
      <c r="BL251" s="14" t="s">
        <v>182</v>
      </c>
      <c r="BM251" s="133" t="s">
        <v>501</v>
      </c>
    </row>
    <row r="252" spans="2:65" s="1" customFormat="1" ht="13.9" customHeight="1">
      <c r="B252" s="121"/>
      <c r="C252" s="122" t="s">
        <v>502</v>
      </c>
      <c r="D252" s="122" t="s">
        <v>123</v>
      </c>
      <c r="E252" s="123" t="s">
        <v>503</v>
      </c>
      <c r="F252" s="124" t="s">
        <v>504</v>
      </c>
      <c r="G252" s="125" t="s">
        <v>126</v>
      </c>
      <c r="H252" s="126">
        <v>6</v>
      </c>
      <c r="I252" s="127">
        <v>32</v>
      </c>
      <c r="J252" s="127">
        <f t="shared" si="40"/>
        <v>192</v>
      </c>
      <c r="K252" s="128"/>
      <c r="L252" s="26"/>
      <c r="M252" s="129" t="s">
        <v>1</v>
      </c>
      <c r="N252" s="130" t="s">
        <v>35</v>
      </c>
      <c r="O252" s="131">
        <v>6.2E-2</v>
      </c>
      <c r="P252" s="131">
        <f t="shared" si="41"/>
        <v>0.372</v>
      </c>
      <c r="Q252" s="131">
        <v>0</v>
      </c>
      <c r="R252" s="131">
        <f t="shared" si="42"/>
        <v>0</v>
      </c>
      <c r="S252" s="131">
        <v>5.4900000000000001E-3</v>
      </c>
      <c r="T252" s="132">
        <f t="shared" si="43"/>
        <v>3.2939999999999997E-2</v>
      </c>
      <c r="AR252" s="133" t="s">
        <v>182</v>
      </c>
      <c r="AT252" s="133" t="s">
        <v>123</v>
      </c>
      <c r="AU252" s="133" t="s">
        <v>128</v>
      </c>
      <c r="AY252" s="14" t="s">
        <v>120</v>
      </c>
      <c r="BE252" s="134">
        <f t="shared" si="44"/>
        <v>0</v>
      </c>
      <c r="BF252" s="134">
        <f t="shared" si="45"/>
        <v>192</v>
      </c>
      <c r="BG252" s="134">
        <f t="shared" si="46"/>
        <v>0</v>
      </c>
      <c r="BH252" s="134">
        <f t="shared" si="47"/>
        <v>0</v>
      </c>
      <c r="BI252" s="134">
        <f t="shared" si="48"/>
        <v>0</v>
      </c>
      <c r="BJ252" s="14" t="s">
        <v>128</v>
      </c>
      <c r="BK252" s="134">
        <f t="shared" si="49"/>
        <v>192</v>
      </c>
      <c r="BL252" s="14" t="s">
        <v>182</v>
      </c>
      <c r="BM252" s="133" t="s">
        <v>505</v>
      </c>
    </row>
    <row r="253" spans="2:65" s="1" customFormat="1" ht="13.9" customHeight="1">
      <c r="B253" s="121"/>
      <c r="C253" s="122" t="s">
        <v>506</v>
      </c>
      <c r="D253" s="122" t="s">
        <v>123</v>
      </c>
      <c r="E253" s="123" t="s">
        <v>507</v>
      </c>
      <c r="F253" s="124" t="s">
        <v>508</v>
      </c>
      <c r="G253" s="125" t="s">
        <v>126</v>
      </c>
      <c r="H253" s="126">
        <v>1</v>
      </c>
      <c r="I253" s="127">
        <v>36</v>
      </c>
      <c r="J253" s="127">
        <f t="shared" si="40"/>
        <v>36</v>
      </c>
      <c r="K253" s="128"/>
      <c r="L253" s="26"/>
      <c r="M253" s="129" t="s">
        <v>1</v>
      </c>
      <c r="N253" s="130" t="s">
        <v>35</v>
      </c>
      <c r="O253" s="131">
        <v>7.1999999999999995E-2</v>
      </c>
      <c r="P253" s="131">
        <f t="shared" si="41"/>
        <v>7.1999999999999995E-2</v>
      </c>
      <c r="Q253" s="131">
        <v>0</v>
      </c>
      <c r="R253" s="131">
        <f t="shared" si="42"/>
        <v>0</v>
      </c>
      <c r="S253" s="131">
        <v>7.2199999999999999E-3</v>
      </c>
      <c r="T253" s="132">
        <f t="shared" si="43"/>
        <v>7.2199999999999999E-3</v>
      </c>
      <c r="AR253" s="133" t="s">
        <v>182</v>
      </c>
      <c r="AT253" s="133" t="s">
        <v>123</v>
      </c>
      <c r="AU253" s="133" t="s">
        <v>128</v>
      </c>
      <c r="AY253" s="14" t="s">
        <v>120</v>
      </c>
      <c r="BE253" s="134">
        <f t="shared" si="44"/>
        <v>0</v>
      </c>
      <c r="BF253" s="134">
        <f t="shared" si="45"/>
        <v>36</v>
      </c>
      <c r="BG253" s="134">
        <f t="shared" si="46"/>
        <v>0</v>
      </c>
      <c r="BH253" s="134">
        <f t="shared" si="47"/>
        <v>0</v>
      </c>
      <c r="BI253" s="134">
        <f t="shared" si="48"/>
        <v>0</v>
      </c>
      <c r="BJ253" s="14" t="s">
        <v>128</v>
      </c>
      <c r="BK253" s="134">
        <f t="shared" si="49"/>
        <v>36</v>
      </c>
      <c r="BL253" s="14" t="s">
        <v>182</v>
      </c>
      <c r="BM253" s="133" t="s">
        <v>509</v>
      </c>
    </row>
    <row r="254" spans="2:65" s="1" customFormat="1" ht="13.9" customHeight="1">
      <c r="B254" s="121"/>
      <c r="C254" s="122" t="s">
        <v>510</v>
      </c>
      <c r="D254" s="122" t="s">
        <v>123</v>
      </c>
      <c r="E254" s="123" t="s">
        <v>511</v>
      </c>
      <c r="F254" s="124" t="s">
        <v>512</v>
      </c>
      <c r="G254" s="125" t="s">
        <v>126</v>
      </c>
      <c r="H254" s="126">
        <v>1</v>
      </c>
      <c r="I254" s="127">
        <v>780</v>
      </c>
      <c r="J254" s="127">
        <f t="shared" si="40"/>
        <v>780</v>
      </c>
      <c r="K254" s="128"/>
      <c r="L254" s="26"/>
      <c r="M254" s="129" t="s">
        <v>1</v>
      </c>
      <c r="N254" s="130" t="s">
        <v>35</v>
      </c>
      <c r="O254" s="131">
        <v>0.44600000000000001</v>
      </c>
      <c r="P254" s="131">
        <f t="shared" si="41"/>
        <v>0.44600000000000001</v>
      </c>
      <c r="Q254" s="131">
        <v>8.7000000000000001E-4</v>
      </c>
      <c r="R254" s="131">
        <f t="shared" si="42"/>
        <v>8.7000000000000001E-4</v>
      </c>
      <c r="S254" s="131">
        <v>0</v>
      </c>
      <c r="T254" s="132">
        <f t="shared" si="43"/>
        <v>0</v>
      </c>
      <c r="AR254" s="133" t="s">
        <v>182</v>
      </c>
      <c r="AT254" s="133" t="s">
        <v>123</v>
      </c>
      <c r="AU254" s="133" t="s">
        <v>128</v>
      </c>
      <c r="AY254" s="14" t="s">
        <v>120</v>
      </c>
      <c r="BE254" s="134">
        <f t="shared" si="44"/>
        <v>0</v>
      </c>
      <c r="BF254" s="134">
        <f t="shared" si="45"/>
        <v>780</v>
      </c>
      <c r="BG254" s="134">
        <f t="shared" si="46"/>
        <v>0</v>
      </c>
      <c r="BH254" s="134">
        <f t="shared" si="47"/>
        <v>0</v>
      </c>
      <c r="BI254" s="134">
        <f t="shared" si="48"/>
        <v>0</v>
      </c>
      <c r="BJ254" s="14" t="s">
        <v>128</v>
      </c>
      <c r="BK254" s="134">
        <f t="shared" si="49"/>
        <v>780</v>
      </c>
      <c r="BL254" s="14" t="s">
        <v>182</v>
      </c>
      <c r="BM254" s="133" t="s">
        <v>513</v>
      </c>
    </row>
    <row r="255" spans="2:65" s="1" customFormat="1" ht="22.9" customHeight="1">
      <c r="B255" s="121"/>
      <c r="C255" s="122" t="s">
        <v>514</v>
      </c>
      <c r="D255" s="122" t="s">
        <v>123</v>
      </c>
      <c r="E255" s="123" t="s">
        <v>515</v>
      </c>
      <c r="F255" s="124" t="s">
        <v>516</v>
      </c>
      <c r="G255" s="125" t="s">
        <v>126</v>
      </c>
      <c r="H255" s="126">
        <v>6</v>
      </c>
      <c r="I255" s="127">
        <v>1260</v>
      </c>
      <c r="J255" s="127">
        <f t="shared" si="40"/>
        <v>7560</v>
      </c>
      <c r="K255" s="128"/>
      <c r="L255" s="26"/>
      <c r="M255" s="129" t="s">
        <v>1</v>
      </c>
      <c r="N255" s="130" t="s">
        <v>35</v>
      </c>
      <c r="O255" s="131">
        <v>0.38500000000000001</v>
      </c>
      <c r="P255" s="131">
        <f t="shared" si="41"/>
        <v>2.31</v>
      </c>
      <c r="Q255" s="131">
        <v>1.17E-3</v>
      </c>
      <c r="R255" s="131">
        <f t="shared" si="42"/>
        <v>7.0200000000000002E-3</v>
      </c>
      <c r="S255" s="131">
        <v>0</v>
      </c>
      <c r="T255" s="132">
        <f t="shared" si="43"/>
        <v>0</v>
      </c>
      <c r="AR255" s="133" t="s">
        <v>182</v>
      </c>
      <c r="AT255" s="133" t="s">
        <v>123</v>
      </c>
      <c r="AU255" s="133" t="s">
        <v>128</v>
      </c>
      <c r="AY255" s="14" t="s">
        <v>120</v>
      </c>
      <c r="BE255" s="134">
        <f t="shared" si="44"/>
        <v>0</v>
      </c>
      <c r="BF255" s="134">
        <f t="shared" si="45"/>
        <v>7560</v>
      </c>
      <c r="BG255" s="134">
        <f t="shared" si="46"/>
        <v>0</v>
      </c>
      <c r="BH255" s="134">
        <f t="shared" si="47"/>
        <v>0</v>
      </c>
      <c r="BI255" s="134">
        <f t="shared" si="48"/>
        <v>0</v>
      </c>
      <c r="BJ255" s="14" t="s">
        <v>128</v>
      </c>
      <c r="BK255" s="134">
        <f t="shared" si="49"/>
        <v>7560</v>
      </c>
      <c r="BL255" s="14" t="s">
        <v>182</v>
      </c>
      <c r="BM255" s="133" t="s">
        <v>517</v>
      </c>
    </row>
    <row r="256" spans="2:65" s="1" customFormat="1" ht="22.9" customHeight="1">
      <c r="B256" s="121"/>
      <c r="C256" s="122" t="s">
        <v>518</v>
      </c>
      <c r="D256" s="122" t="s">
        <v>123</v>
      </c>
      <c r="E256" s="123" t="s">
        <v>519</v>
      </c>
      <c r="F256" s="124" t="s">
        <v>520</v>
      </c>
      <c r="G256" s="125" t="s">
        <v>194</v>
      </c>
      <c r="H256" s="126">
        <v>509</v>
      </c>
      <c r="I256" s="127">
        <v>62.4</v>
      </c>
      <c r="J256" s="127">
        <f t="shared" si="40"/>
        <v>31761.599999999999</v>
      </c>
      <c r="K256" s="128"/>
      <c r="L256" s="26"/>
      <c r="M256" s="129" t="s">
        <v>1</v>
      </c>
      <c r="N256" s="130" t="s">
        <v>35</v>
      </c>
      <c r="O256" s="131">
        <v>6.7000000000000004E-2</v>
      </c>
      <c r="P256" s="131">
        <f t="shared" si="41"/>
        <v>34.103000000000002</v>
      </c>
      <c r="Q256" s="131">
        <v>1.9000000000000001E-4</v>
      </c>
      <c r="R256" s="131">
        <f t="shared" si="42"/>
        <v>9.6710000000000004E-2</v>
      </c>
      <c r="S256" s="131">
        <v>0</v>
      </c>
      <c r="T256" s="132">
        <f t="shared" si="43"/>
        <v>0</v>
      </c>
      <c r="AR256" s="133" t="s">
        <v>182</v>
      </c>
      <c r="AT256" s="133" t="s">
        <v>123</v>
      </c>
      <c r="AU256" s="133" t="s">
        <v>128</v>
      </c>
      <c r="AY256" s="14" t="s">
        <v>120</v>
      </c>
      <c r="BE256" s="134">
        <f t="shared" si="44"/>
        <v>0</v>
      </c>
      <c r="BF256" s="134">
        <f t="shared" si="45"/>
        <v>31761.599999999999</v>
      </c>
      <c r="BG256" s="134">
        <f t="shared" si="46"/>
        <v>0</v>
      </c>
      <c r="BH256" s="134">
        <f t="shared" si="47"/>
        <v>0</v>
      </c>
      <c r="BI256" s="134">
        <f t="shared" si="48"/>
        <v>0</v>
      </c>
      <c r="BJ256" s="14" t="s">
        <v>128</v>
      </c>
      <c r="BK256" s="134">
        <f t="shared" si="49"/>
        <v>31761.599999999999</v>
      </c>
      <c r="BL256" s="14" t="s">
        <v>182</v>
      </c>
      <c r="BM256" s="133" t="s">
        <v>521</v>
      </c>
    </row>
    <row r="257" spans="2:65" s="1" customFormat="1" ht="13.9" customHeight="1">
      <c r="B257" s="121"/>
      <c r="C257" s="122" t="s">
        <v>522</v>
      </c>
      <c r="D257" s="122" t="s">
        <v>123</v>
      </c>
      <c r="E257" s="123" t="s">
        <v>523</v>
      </c>
      <c r="F257" s="124" t="s">
        <v>524</v>
      </c>
      <c r="G257" s="125" t="s">
        <v>194</v>
      </c>
      <c r="H257" s="126">
        <v>452</v>
      </c>
      <c r="I257" s="127">
        <v>55</v>
      </c>
      <c r="J257" s="127">
        <f t="shared" si="40"/>
        <v>24860</v>
      </c>
      <c r="K257" s="128"/>
      <c r="L257" s="26"/>
      <c r="M257" s="129" t="s">
        <v>1</v>
      </c>
      <c r="N257" s="130" t="s">
        <v>35</v>
      </c>
      <c r="O257" s="131">
        <v>8.2000000000000003E-2</v>
      </c>
      <c r="P257" s="131">
        <f t="shared" si="41"/>
        <v>37.064</v>
      </c>
      <c r="Q257" s="131">
        <v>1.0000000000000001E-5</v>
      </c>
      <c r="R257" s="131">
        <f t="shared" si="42"/>
        <v>4.5200000000000006E-3</v>
      </c>
      <c r="S257" s="131">
        <v>0</v>
      </c>
      <c r="T257" s="132">
        <f t="shared" si="43"/>
        <v>0</v>
      </c>
      <c r="AR257" s="133" t="s">
        <v>182</v>
      </c>
      <c r="AT257" s="133" t="s">
        <v>123</v>
      </c>
      <c r="AU257" s="133" t="s">
        <v>128</v>
      </c>
      <c r="AY257" s="14" t="s">
        <v>120</v>
      </c>
      <c r="BE257" s="134">
        <f t="shared" si="44"/>
        <v>0</v>
      </c>
      <c r="BF257" s="134">
        <f t="shared" si="45"/>
        <v>24860</v>
      </c>
      <c r="BG257" s="134">
        <f t="shared" si="46"/>
        <v>0</v>
      </c>
      <c r="BH257" s="134">
        <f t="shared" si="47"/>
        <v>0</v>
      </c>
      <c r="BI257" s="134">
        <f t="shared" si="48"/>
        <v>0</v>
      </c>
      <c r="BJ257" s="14" t="s">
        <v>128</v>
      </c>
      <c r="BK257" s="134">
        <f t="shared" si="49"/>
        <v>24860</v>
      </c>
      <c r="BL257" s="14" t="s">
        <v>182</v>
      </c>
      <c r="BM257" s="133" t="s">
        <v>525</v>
      </c>
    </row>
    <row r="258" spans="2:65" s="1" customFormat="1" ht="22.9" customHeight="1">
      <c r="B258" s="121"/>
      <c r="C258" s="122" t="s">
        <v>526</v>
      </c>
      <c r="D258" s="122" t="s">
        <v>123</v>
      </c>
      <c r="E258" s="123" t="s">
        <v>527</v>
      </c>
      <c r="F258" s="124" t="s">
        <v>528</v>
      </c>
      <c r="G258" s="125" t="s">
        <v>215</v>
      </c>
      <c r="H258" s="126">
        <v>1.657</v>
      </c>
      <c r="I258" s="127">
        <v>890</v>
      </c>
      <c r="J258" s="127">
        <f t="shared" si="40"/>
        <v>1474.73</v>
      </c>
      <c r="K258" s="128"/>
      <c r="L258" s="26"/>
      <c r="M258" s="129" t="s">
        <v>1</v>
      </c>
      <c r="N258" s="130" t="s">
        <v>35</v>
      </c>
      <c r="O258" s="131">
        <v>1.421</v>
      </c>
      <c r="P258" s="131">
        <f t="shared" si="41"/>
        <v>2.3545970000000001</v>
      </c>
      <c r="Q258" s="131">
        <v>0</v>
      </c>
      <c r="R258" s="131">
        <f t="shared" si="42"/>
        <v>0</v>
      </c>
      <c r="S258" s="131">
        <v>0</v>
      </c>
      <c r="T258" s="132">
        <f t="shared" si="43"/>
        <v>0</v>
      </c>
      <c r="AR258" s="133" t="s">
        <v>182</v>
      </c>
      <c r="AT258" s="133" t="s">
        <v>123</v>
      </c>
      <c r="AU258" s="133" t="s">
        <v>128</v>
      </c>
      <c r="AY258" s="14" t="s">
        <v>120</v>
      </c>
      <c r="BE258" s="134">
        <f t="shared" si="44"/>
        <v>0</v>
      </c>
      <c r="BF258" s="134">
        <f t="shared" si="45"/>
        <v>1474.73</v>
      </c>
      <c r="BG258" s="134">
        <f t="shared" si="46"/>
        <v>0</v>
      </c>
      <c r="BH258" s="134">
        <f t="shared" si="47"/>
        <v>0</v>
      </c>
      <c r="BI258" s="134">
        <f t="shared" si="48"/>
        <v>0</v>
      </c>
      <c r="BJ258" s="14" t="s">
        <v>128</v>
      </c>
      <c r="BK258" s="134">
        <f t="shared" si="49"/>
        <v>1474.73</v>
      </c>
      <c r="BL258" s="14" t="s">
        <v>182</v>
      </c>
      <c r="BM258" s="133" t="s">
        <v>529</v>
      </c>
    </row>
    <row r="259" spans="2:65" s="1" customFormat="1" ht="22.9" customHeight="1">
      <c r="B259" s="121"/>
      <c r="C259" s="122" t="s">
        <v>530</v>
      </c>
      <c r="D259" s="122" t="s">
        <v>123</v>
      </c>
      <c r="E259" s="123" t="s">
        <v>531</v>
      </c>
      <c r="F259" s="124" t="s">
        <v>532</v>
      </c>
      <c r="G259" s="125" t="s">
        <v>215</v>
      </c>
      <c r="H259" s="126">
        <v>1.657</v>
      </c>
      <c r="I259" s="127">
        <v>665</v>
      </c>
      <c r="J259" s="127">
        <f t="shared" si="40"/>
        <v>1101.9100000000001</v>
      </c>
      <c r="K259" s="128"/>
      <c r="L259" s="26"/>
      <c r="M259" s="129" t="s">
        <v>1</v>
      </c>
      <c r="N259" s="130" t="s">
        <v>35</v>
      </c>
      <c r="O259" s="131">
        <v>1.18</v>
      </c>
      <c r="P259" s="131">
        <f t="shared" si="41"/>
        <v>1.95526</v>
      </c>
      <c r="Q259" s="131">
        <v>0</v>
      </c>
      <c r="R259" s="131">
        <f t="shared" si="42"/>
        <v>0</v>
      </c>
      <c r="S259" s="131">
        <v>0</v>
      </c>
      <c r="T259" s="132">
        <f t="shared" si="43"/>
        <v>0</v>
      </c>
      <c r="AR259" s="133" t="s">
        <v>182</v>
      </c>
      <c r="AT259" s="133" t="s">
        <v>123</v>
      </c>
      <c r="AU259" s="133" t="s">
        <v>128</v>
      </c>
      <c r="AY259" s="14" t="s">
        <v>120</v>
      </c>
      <c r="BE259" s="134">
        <f t="shared" si="44"/>
        <v>0</v>
      </c>
      <c r="BF259" s="134">
        <f t="shared" si="45"/>
        <v>1101.9100000000001</v>
      </c>
      <c r="BG259" s="134">
        <f t="shared" si="46"/>
        <v>0</v>
      </c>
      <c r="BH259" s="134">
        <f t="shared" si="47"/>
        <v>0</v>
      </c>
      <c r="BI259" s="134">
        <f t="shared" si="48"/>
        <v>0</v>
      </c>
      <c r="BJ259" s="14" t="s">
        <v>128</v>
      </c>
      <c r="BK259" s="134">
        <f t="shared" si="49"/>
        <v>1101.9100000000001</v>
      </c>
      <c r="BL259" s="14" t="s">
        <v>182</v>
      </c>
      <c r="BM259" s="133" t="s">
        <v>533</v>
      </c>
    </row>
    <row r="260" spans="2:65" s="11" customFormat="1" ht="22.7" customHeight="1">
      <c r="B260" s="110"/>
      <c r="D260" s="111" t="s">
        <v>68</v>
      </c>
      <c r="E260" s="119" t="s">
        <v>534</v>
      </c>
      <c r="F260" s="119" t="s">
        <v>535</v>
      </c>
      <c r="J260" s="120">
        <f>BK260</f>
        <v>170439.69</v>
      </c>
      <c r="L260" s="110"/>
      <c r="M260" s="114"/>
      <c r="P260" s="115">
        <f>SUM(P261:P279)</f>
        <v>62.685829999999996</v>
      </c>
      <c r="R260" s="115">
        <f>SUM(R261:R279)</f>
        <v>0.28971799999999998</v>
      </c>
      <c r="T260" s="116">
        <f>SUM(T261:T279)</f>
        <v>0.86111999999999989</v>
      </c>
      <c r="AR260" s="111" t="s">
        <v>128</v>
      </c>
      <c r="AT260" s="117" t="s">
        <v>68</v>
      </c>
      <c r="AU260" s="117" t="s">
        <v>74</v>
      </c>
      <c r="AY260" s="111" t="s">
        <v>120</v>
      </c>
      <c r="BK260" s="118">
        <f>SUM(BK261:BK279)</f>
        <v>170439.69</v>
      </c>
    </row>
    <row r="261" spans="2:65" s="1" customFormat="1" ht="17.25" customHeight="1">
      <c r="B261" s="121"/>
      <c r="C261" s="122" t="s">
        <v>536</v>
      </c>
      <c r="D261" s="122" t="s">
        <v>123</v>
      </c>
      <c r="E261" s="123" t="s">
        <v>537</v>
      </c>
      <c r="F261" s="124" t="s">
        <v>538</v>
      </c>
      <c r="G261" s="125" t="s">
        <v>194</v>
      </c>
      <c r="H261" s="126">
        <v>104</v>
      </c>
      <c r="I261" s="127">
        <v>139</v>
      </c>
      <c r="J261" s="127">
        <f>ROUND(I261*H261,2)</f>
        <v>14456</v>
      </c>
      <c r="K261" s="128"/>
      <c r="L261" s="26"/>
      <c r="M261" s="129" t="s">
        <v>1</v>
      </c>
      <c r="N261" s="130" t="s">
        <v>35</v>
      </c>
      <c r="O261" s="131">
        <v>5.1999999999999998E-2</v>
      </c>
      <c r="P261" s="131">
        <f>O261*H261</f>
        <v>5.4079999999999995</v>
      </c>
      <c r="Q261" s="131">
        <v>3.8999999999999999E-4</v>
      </c>
      <c r="R261" s="131">
        <f>Q261*H261</f>
        <v>4.0559999999999999E-2</v>
      </c>
      <c r="S261" s="131">
        <v>8.2799999999999992E-3</v>
      </c>
      <c r="T261" s="132">
        <f>S261*H261</f>
        <v>0.86111999999999989</v>
      </c>
      <c r="AR261" s="133" t="s">
        <v>182</v>
      </c>
      <c r="AT261" s="133" t="s">
        <v>123</v>
      </c>
      <c r="AU261" s="133" t="s">
        <v>128</v>
      </c>
      <c r="AY261" s="14" t="s">
        <v>120</v>
      </c>
      <c r="BE261" s="134">
        <f>IF(N261="základní",J261,0)</f>
        <v>0</v>
      </c>
      <c r="BF261" s="134">
        <f>IF(N261="snížená",J261,0)</f>
        <v>14456</v>
      </c>
      <c r="BG261" s="134">
        <f>IF(N261="zákl. přenesená",J261,0)</f>
        <v>0</v>
      </c>
      <c r="BH261" s="134">
        <f>IF(N261="sníž. přenesená",J261,0)</f>
        <v>0</v>
      </c>
      <c r="BI261" s="134">
        <f>IF(N261="nulová",J261,0)</f>
        <v>0</v>
      </c>
      <c r="BJ261" s="14" t="s">
        <v>128</v>
      </c>
      <c r="BK261" s="134">
        <f>ROUND(I261*H261,2)</f>
        <v>14456</v>
      </c>
      <c r="BL261" s="14" t="s">
        <v>182</v>
      </c>
      <c r="BM261" s="133" t="s">
        <v>539</v>
      </c>
    </row>
    <row r="262" spans="2:65" s="1" customFormat="1" ht="22.9" customHeight="1">
      <c r="B262" s="121"/>
      <c r="C262" s="122" t="s">
        <v>540</v>
      </c>
      <c r="D262" s="122" t="s">
        <v>123</v>
      </c>
      <c r="E262" s="123" t="s">
        <v>541</v>
      </c>
      <c r="F262" s="124" t="s">
        <v>542</v>
      </c>
      <c r="G262" s="125" t="s">
        <v>194</v>
      </c>
      <c r="H262" s="126">
        <v>1</v>
      </c>
      <c r="I262" s="127">
        <v>710</v>
      </c>
      <c r="J262" s="127">
        <f>ROUND(I262*H262,2)</f>
        <v>710</v>
      </c>
      <c r="K262" s="128"/>
      <c r="L262" s="26"/>
      <c r="M262" s="129" t="s">
        <v>1</v>
      </c>
      <c r="N262" s="130" t="s">
        <v>35</v>
      </c>
      <c r="O262" s="131">
        <v>0.45800000000000002</v>
      </c>
      <c r="P262" s="131">
        <f>O262*H262</f>
        <v>0.45800000000000002</v>
      </c>
      <c r="Q262" s="131">
        <v>4.9300000000000004E-3</v>
      </c>
      <c r="R262" s="131">
        <f>Q262*H262</f>
        <v>4.9300000000000004E-3</v>
      </c>
      <c r="S262" s="131">
        <v>0</v>
      </c>
      <c r="T262" s="132">
        <f>S262*H262</f>
        <v>0</v>
      </c>
      <c r="AR262" s="133" t="s">
        <v>182</v>
      </c>
      <c r="AT262" s="133" t="s">
        <v>123</v>
      </c>
      <c r="AU262" s="133" t="s">
        <v>128</v>
      </c>
      <c r="AY262" s="14" t="s">
        <v>120</v>
      </c>
      <c r="BE262" s="134">
        <f>IF(N262="základní",J262,0)</f>
        <v>0</v>
      </c>
      <c r="BF262" s="134">
        <f>IF(N262="snížená",J262,0)</f>
        <v>710</v>
      </c>
      <c r="BG262" s="134">
        <f>IF(N262="zákl. přenesená",J262,0)</f>
        <v>0</v>
      </c>
      <c r="BH262" s="134">
        <f>IF(N262="sníž. přenesená",J262,0)</f>
        <v>0</v>
      </c>
      <c r="BI262" s="134">
        <f>IF(N262="nulová",J262,0)</f>
        <v>0</v>
      </c>
      <c r="BJ262" s="14" t="s">
        <v>128</v>
      </c>
      <c r="BK262" s="134">
        <f>ROUND(I262*H262,2)</f>
        <v>710</v>
      </c>
      <c r="BL262" s="14" t="s">
        <v>182</v>
      </c>
      <c r="BM262" s="133" t="s">
        <v>543</v>
      </c>
    </row>
    <row r="263" spans="2:65" s="1" customFormat="1" ht="13.9" customHeight="1">
      <c r="B263" s="121"/>
      <c r="C263" s="122" t="s">
        <v>544</v>
      </c>
      <c r="D263" s="122" t="s">
        <v>123</v>
      </c>
      <c r="E263" s="123" t="s">
        <v>545</v>
      </c>
      <c r="F263" s="124" t="s">
        <v>546</v>
      </c>
      <c r="G263" s="125" t="s">
        <v>126</v>
      </c>
      <c r="H263" s="126">
        <v>1</v>
      </c>
      <c r="I263" s="127">
        <v>866</v>
      </c>
      <c r="J263" s="127">
        <f>ROUND(I263*H263,2)</f>
        <v>866</v>
      </c>
      <c r="K263" s="128"/>
      <c r="L263" s="26"/>
      <c r="M263" s="129" t="s">
        <v>1</v>
      </c>
      <c r="N263" s="130" t="s">
        <v>35</v>
      </c>
      <c r="O263" s="131">
        <v>0.79500000000000004</v>
      </c>
      <c r="P263" s="131">
        <f>O263*H263</f>
        <v>0.79500000000000004</v>
      </c>
      <c r="Q263" s="131">
        <v>1.49E-3</v>
      </c>
      <c r="R263" s="131">
        <f>Q263*H263</f>
        <v>1.49E-3</v>
      </c>
      <c r="S263" s="131">
        <v>0</v>
      </c>
      <c r="T263" s="132">
        <f>S263*H263</f>
        <v>0</v>
      </c>
      <c r="AR263" s="133" t="s">
        <v>182</v>
      </c>
      <c r="AT263" s="133" t="s">
        <v>123</v>
      </c>
      <c r="AU263" s="133" t="s">
        <v>128</v>
      </c>
      <c r="AY263" s="14" t="s">
        <v>120</v>
      </c>
      <c r="BE263" s="134">
        <f>IF(N263="základní",J263,0)</f>
        <v>0</v>
      </c>
      <c r="BF263" s="134">
        <f>IF(N263="snížená",J263,0)</f>
        <v>866</v>
      </c>
      <c r="BG263" s="134">
        <f>IF(N263="zákl. přenesená",J263,0)</f>
        <v>0</v>
      </c>
      <c r="BH263" s="134">
        <f>IF(N263="sníž. přenesená",J263,0)</f>
        <v>0</v>
      </c>
      <c r="BI263" s="134">
        <f>IF(N263="nulová",J263,0)</f>
        <v>0</v>
      </c>
      <c r="BJ263" s="14" t="s">
        <v>128</v>
      </c>
      <c r="BK263" s="134">
        <f>ROUND(I263*H263,2)</f>
        <v>866</v>
      </c>
      <c r="BL263" s="14" t="s">
        <v>182</v>
      </c>
      <c r="BM263" s="133" t="s">
        <v>547</v>
      </c>
    </row>
    <row r="264" spans="2:65" s="1" customFormat="1" ht="13.9" customHeight="1">
      <c r="B264" s="121"/>
      <c r="C264" s="122" t="s">
        <v>548</v>
      </c>
      <c r="D264" s="122" t="s">
        <v>123</v>
      </c>
      <c r="E264" s="123" t="s">
        <v>549</v>
      </c>
      <c r="F264" s="124" t="s">
        <v>550</v>
      </c>
      <c r="G264" s="125" t="s">
        <v>194</v>
      </c>
      <c r="H264" s="126">
        <v>9.6</v>
      </c>
      <c r="I264" s="127">
        <v>705</v>
      </c>
      <c r="J264" s="127">
        <f>ROUND(I264*H264,2)</f>
        <v>6768</v>
      </c>
      <c r="K264" s="128"/>
      <c r="L264" s="26"/>
      <c r="M264" s="129" t="s">
        <v>1</v>
      </c>
      <c r="N264" s="130" t="s">
        <v>35</v>
      </c>
      <c r="O264" s="131">
        <v>0.40300000000000002</v>
      </c>
      <c r="P264" s="131">
        <f>O264*H264</f>
        <v>3.8688000000000002</v>
      </c>
      <c r="Q264" s="131">
        <v>6.5300000000000002E-3</v>
      </c>
      <c r="R264" s="131">
        <f>Q264*H264</f>
        <v>6.2687999999999994E-2</v>
      </c>
      <c r="S264" s="131">
        <v>0</v>
      </c>
      <c r="T264" s="132">
        <f>S264*H264</f>
        <v>0</v>
      </c>
      <c r="AR264" s="133" t="s">
        <v>182</v>
      </c>
      <c r="AT264" s="133" t="s">
        <v>123</v>
      </c>
      <c r="AU264" s="133" t="s">
        <v>128</v>
      </c>
      <c r="AY264" s="14" t="s">
        <v>120</v>
      </c>
      <c r="BE264" s="134">
        <f>IF(N264="základní",J264,0)</f>
        <v>0</v>
      </c>
      <c r="BF264" s="134">
        <f>IF(N264="snížená",J264,0)</f>
        <v>6768</v>
      </c>
      <c r="BG264" s="134">
        <f>IF(N264="zákl. přenesená",J264,0)</f>
        <v>0</v>
      </c>
      <c r="BH264" s="134">
        <f>IF(N264="sníž. přenesená",J264,0)</f>
        <v>0</v>
      </c>
      <c r="BI264" s="134">
        <f>IF(N264="nulová",J264,0)</f>
        <v>0</v>
      </c>
      <c r="BJ264" s="14" t="s">
        <v>128</v>
      </c>
      <c r="BK264" s="134">
        <f>ROUND(I264*H264,2)</f>
        <v>6768</v>
      </c>
      <c r="BL264" s="14" t="s">
        <v>182</v>
      </c>
      <c r="BM264" s="133" t="s">
        <v>551</v>
      </c>
    </row>
    <row r="265" spans="2:65" s="12" customFormat="1">
      <c r="B265" s="135"/>
      <c r="D265" s="136" t="s">
        <v>130</v>
      </c>
      <c r="E265" s="137" t="s">
        <v>1</v>
      </c>
      <c r="F265" s="138" t="s">
        <v>552</v>
      </c>
      <c r="H265" s="139">
        <v>9.6</v>
      </c>
      <c r="L265" s="135"/>
      <c r="M265" s="140"/>
      <c r="T265" s="141"/>
      <c r="AT265" s="137" t="s">
        <v>130</v>
      </c>
      <c r="AU265" s="137" t="s">
        <v>128</v>
      </c>
      <c r="AV265" s="12" t="s">
        <v>128</v>
      </c>
      <c r="AW265" s="12" t="s">
        <v>26</v>
      </c>
      <c r="AX265" s="12" t="s">
        <v>74</v>
      </c>
      <c r="AY265" s="137" t="s">
        <v>120</v>
      </c>
    </row>
    <row r="266" spans="2:65" s="1" customFormat="1" ht="13.9" customHeight="1">
      <c r="B266" s="121"/>
      <c r="C266" s="122" t="s">
        <v>553</v>
      </c>
      <c r="D266" s="122" t="s">
        <v>123</v>
      </c>
      <c r="E266" s="123" t="s">
        <v>554</v>
      </c>
      <c r="F266" s="124" t="s">
        <v>555</v>
      </c>
      <c r="G266" s="125" t="s">
        <v>194</v>
      </c>
      <c r="H266" s="126">
        <v>66</v>
      </c>
      <c r="I266" s="127">
        <v>922</v>
      </c>
      <c r="J266" s="127">
        <f t="shared" ref="J266:J272" si="50">ROUND(I266*H266,2)</f>
        <v>60852</v>
      </c>
      <c r="K266" s="128"/>
      <c r="L266" s="26"/>
      <c r="M266" s="129" t="s">
        <v>1</v>
      </c>
      <c r="N266" s="130" t="s">
        <v>35</v>
      </c>
      <c r="O266" s="131">
        <v>0.24099999999999999</v>
      </c>
      <c r="P266" s="131">
        <f t="shared" ref="P266:P272" si="51">O266*H266</f>
        <v>15.905999999999999</v>
      </c>
      <c r="Q266" s="131">
        <v>1.24E-3</v>
      </c>
      <c r="R266" s="131">
        <f t="shared" ref="R266:R272" si="52">Q266*H266</f>
        <v>8.1839999999999996E-2</v>
      </c>
      <c r="S266" s="131">
        <v>0</v>
      </c>
      <c r="T266" s="132">
        <f t="shared" ref="T266:T272" si="53">S266*H266</f>
        <v>0</v>
      </c>
      <c r="AR266" s="133" t="s">
        <v>182</v>
      </c>
      <c r="AT266" s="133" t="s">
        <v>123</v>
      </c>
      <c r="AU266" s="133" t="s">
        <v>128</v>
      </c>
      <c r="AY266" s="14" t="s">
        <v>120</v>
      </c>
      <c r="BE266" s="134">
        <f t="shared" ref="BE266:BE272" si="54">IF(N266="základní",J266,0)</f>
        <v>0</v>
      </c>
      <c r="BF266" s="134">
        <f t="shared" ref="BF266:BF272" si="55">IF(N266="snížená",J266,0)</f>
        <v>60852</v>
      </c>
      <c r="BG266" s="134">
        <f t="shared" ref="BG266:BG272" si="56">IF(N266="zákl. přenesená",J266,0)</f>
        <v>0</v>
      </c>
      <c r="BH266" s="134">
        <f t="shared" ref="BH266:BH272" si="57">IF(N266="sníž. přenesená",J266,0)</f>
        <v>0</v>
      </c>
      <c r="BI266" s="134">
        <f t="shared" ref="BI266:BI272" si="58">IF(N266="nulová",J266,0)</f>
        <v>0</v>
      </c>
      <c r="BJ266" s="14" t="s">
        <v>128</v>
      </c>
      <c r="BK266" s="134">
        <f t="shared" ref="BK266:BK272" si="59">ROUND(I266*H266,2)</f>
        <v>60852</v>
      </c>
      <c r="BL266" s="14" t="s">
        <v>182</v>
      </c>
      <c r="BM266" s="133" t="s">
        <v>556</v>
      </c>
    </row>
    <row r="267" spans="2:65" s="1" customFormat="1" ht="13.9" customHeight="1">
      <c r="B267" s="121"/>
      <c r="C267" s="122" t="s">
        <v>557</v>
      </c>
      <c r="D267" s="122" t="s">
        <v>123</v>
      </c>
      <c r="E267" s="123" t="s">
        <v>558</v>
      </c>
      <c r="F267" s="124" t="s">
        <v>559</v>
      </c>
      <c r="G267" s="125" t="s">
        <v>194</v>
      </c>
      <c r="H267" s="126">
        <v>26</v>
      </c>
      <c r="I267" s="127">
        <v>1210</v>
      </c>
      <c r="J267" s="127">
        <f t="shared" si="50"/>
        <v>31460</v>
      </c>
      <c r="K267" s="128"/>
      <c r="L267" s="26"/>
      <c r="M267" s="129" t="s">
        <v>1</v>
      </c>
      <c r="N267" s="130" t="s">
        <v>35</v>
      </c>
      <c r="O267" s="131">
        <v>0.24099999999999999</v>
      </c>
      <c r="P267" s="131">
        <f t="shared" si="51"/>
        <v>6.266</v>
      </c>
      <c r="Q267" s="131">
        <v>1.6100000000000001E-3</v>
      </c>
      <c r="R267" s="131">
        <f t="shared" si="52"/>
        <v>4.1860000000000001E-2</v>
      </c>
      <c r="S267" s="131">
        <v>0</v>
      </c>
      <c r="T267" s="132">
        <f t="shared" si="53"/>
        <v>0</v>
      </c>
      <c r="AR267" s="133" t="s">
        <v>182</v>
      </c>
      <c r="AT267" s="133" t="s">
        <v>123</v>
      </c>
      <c r="AU267" s="133" t="s">
        <v>128</v>
      </c>
      <c r="AY267" s="14" t="s">
        <v>120</v>
      </c>
      <c r="BE267" s="134">
        <f t="shared" si="54"/>
        <v>0</v>
      </c>
      <c r="BF267" s="134">
        <f t="shared" si="55"/>
        <v>31460</v>
      </c>
      <c r="BG267" s="134">
        <f t="shared" si="56"/>
        <v>0</v>
      </c>
      <c r="BH267" s="134">
        <f t="shared" si="57"/>
        <v>0</v>
      </c>
      <c r="BI267" s="134">
        <f t="shared" si="58"/>
        <v>0</v>
      </c>
      <c r="BJ267" s="14" t="s">
        <v>128</v>
      </c>
      <c r="BK267" s="134">
        <f t="shared" si="59"/>
        <v>31460</v>
      </c>
      <c r="BL267" s="14" t="s">
        <v>182</v>
      </c>
      <c r="BM267" s="133" t="s">
        <v>560</v>
      </c>
    </row>
    <row r="268" spans="2:65" s="1" customFormat="1" ht="13.9" customHeight="1">
      <c r="B268" s="121"/>
      <c r="C268" s="122" t="s">
        <v>561</v>
      </c>
      <c r="D268" s="122" t="s">
        <v>123</v>
      </c>
      <c r="E268" s="123" t="s">
        <v>562</v>
      </c>
      <c r="F268" s="124" t="s">
        <v>563</v>
      </c>
      <c r="G268" s="125" t="s">
        <v>194</v>
      </c>
      <c r="H268" s="126">
        <v>12</v>
      </c>
      <c r="I268" s="127">
        <v>1810</v>
      </c>
      <c r="J268" s="127">
        <f t="shared" si="50"/>
        <v>21720</v>
      </c>
      <c r="K268" s="128"/>
      <c r="L268" s="26"/>
      <c r="M268" s="129" t="s">
        <v>1</v>
      </c>
      <c r="N268" s="130" t="s">
        <v>35</v>
      </c>
      <c r="O268" s="131">
        <v>0.33400000000000002</v>
      </c>
      <c r="P268" s="131">
        <f t="shared" si="51"/>
        <v>4.008</v>
      </c>
      <c r="Q268" s="131">
        <v>1.9599999999999999E-3</v>
      </c>
      <c r="R268" s="131">
        <f t="shared" si="52"/>
        <v>2.3519999999999999E-2</v>
      </c>
      <c r="S268" s="131">
        <v>0</v>
      </c>
      <c r="T268" s="132">
        <f t="shared" si="53"/>
        <v>0</v>
      </c>
      <c r="AR268" s="133" t="s">
        <v>182</v>
      </c>
      <c r="AT268" s="133" t="s">
        <v>123</v>
      </c>
      <c r="AU268" s="133" t="s">
        <v>128</v>
      </c>
      <c r="AY268" s="14" t="s">
        <v>120</v>
      </c>
      <c r="BE268" s="134">
        <f t="shared" si="54"/>
        <v>0</v>
      </c>
      <c r="BF268" s="134">
        <f t="shared" si="55"/>
        <v>21720</v>
      </c>
      <c r="BG268" s="134">
        <f t="shared" si="56"/>
        <v>0</v>
      </c>
      <c r="BH268" s="134">
        <f t="shared" si="57"/>
        <v>0</v>
      </c>
      <c r="BI268" s="134">
        <f t="shared" si="58"/>
        <v>0</v>
      </c>
      <c r="BJ268" s="14" t="s">
        <v>128</v>
      </c>
      <c r="BK268" s="134">
        <f t="shared" si="59"/>
        <v>21720</v>
      </c>
      <c r="BL268" s="14" t="s">
        <v>182</v>
      </c>
      <c r="BM268" s="133" t="s">
        <v>564</v>
      </c>
    </row>
    <row r="269" spans="2:65" s="1" customFormat="1" ht="22.9" customHeight="1">
      <c r="B269" s="121"/>
      <c r="C269" s="122" t="s">
        <v>565</v>
      </c>
      <c r="D269" s="122" t="s">
        <v>123</v>
      </c>
      <c r="E269" s="123" t="s">
        <v>566</v>
      </c>
      <c r="F269" s="124" t="s">
        <v>567</v>
      </c>
      <c r="G269" s="125" t="s">
        <v>126</v>
      </c>
      <c r="H269" s="126">
        <v>4</v>
      </c>
      <c r="I269" s="127">
        <v>2415</v>
      </c>
      <c r="J269" s="127">
        <f t="shared" si="50"/>
        <v>9660</v>
      </c>
      <c r="K269" s="128"/>
      <c r="L269" s="26"/>
      <c r="M269" s="129" t="s">
        <v>1</v>
      </c>
      <c r="N269" s="130" t="s">
        <v>35</v>
      </c>
      <c r="O269" s="131">
        <v>1.756</v>
      </c>
      <c r="P269" s="131">
        <f t="shared" si="51"/>
        <v>7.024</v>
      </c>
      <c r="Q269" s="131">
        <v>6.79E-3</v>
      </c>
      <c r="R269" s="131">
        <f t="shared" si="52"/>
        <v>2.716E-2</v>
      </c>
      <c r="S269" s="131">
        <v>0</v>
      </c>
      <c r="T269" s="132">
        <f t="shared" si="53"/>
        <v>0</v>
      </c>
      <c r="AR269" s="133" t="s">
        <v>182</v>
      </c>
      <c r="AT269" s="133" t="s">
        <v>123</v>
      </c>
      <c r="AU269" s="133" t="s">
        <v>128</v>
      </c>
      <c r="AY269" s="14" t="s">
        <v>120</v>
      </c>
      <c r="BE269" s="134">
        <f t="shared" si="54"/>
        <v>0</v>
      </c>
      <c r="BF269" s="134">
        <f t="shared" si="55"/>
        <v>9660</v>
      </c>
      <c r="BG269" s="134">
        <f t="shared" si="56"/>
        <v>0</v>
      </c>
      <c r="BH269" s="134">
        <f t="shared" si="57"/>
        <v>0</v>
      </c>
      <c r="BI269" s="134">
        <f t="shared" si="58"/>
        <v>0</v>
      </c>
      <c r="BJ269" s="14" t="s">
        <v>128</v>
      </c>
      <c r="BK269" s="134">
        <f t="shared" si="59"/>
        <v>9660</v>
      </c>
      <c r="BL269" s="14" t="s">
        <v>182</v>
      </c>
      <c r="BM269" s="133" t="s">
        <v>568</v>
      </c>
    </row>
    <row r="270" spans="2:65" s="1" customFormat="1" ht="13.9" customHeight="1">
      <c r="B270" s="121"/>
      <c r="C270" s="122" t="s">
        <v>569</v>
      </c>
      <c r="D270" s="122" t="s">
        <v>123</v>
      </c>
      <c r="E270" s="123" t="s">
        <v>570</v>
      </c>
      <c r="F270" s="124" t="s">
        <v>571</v>
      </c>
      <c r="G270" s="125" t="s">
        <v>126</v>
      </c>
      <c r="H270" s="126">
        <v>4</v>
      </c>
      <c r="I270" s="127">
        <v>250</v>
      </c>
      <c r="J270" s="127">
        <f t="shared" si="50"/>
        <v>1000</v>
      </c>
      <c r="K270" s="128"/>
      <c r="L270" s="26"/>
      <c r="M270" s="129" t="s">
        <v>1</v>
      </c>
      <c r="N270" s="130" t="s">
        <v>35</v>
      </c>
      <c r="O270" s="131">
        <v>0.42399999999999999</v>
      </c>
      <c r="P270" s="131">
        <f t="shared" si="51"/>
        <v>1.696</v>
      </c>
      <c r="Q270" s="131">
        <v>0</v>
      </c>
      <c r="R270" s="131">
        <f t="shared" si="52"/>
        <v>0</v>
      </c>
      <c r="S270" s="131">
        <v>0</v>
      </c>
      <c r="T270" s="132">
        <f t="shared" si="53"/>
        <v>0</v>
      </c>
      <c r="AR270" s="133" t="s">
        <v>182</v>
      </c>
      <c r="AT270" s="133" t="s">
        <v>123</v>
      </c>
      <c r="AU270" s="133" t="s">
        <v>128</v>
      </c>
      <c r="AY270" s="14" t="s">
        <v>120</v>
      </c>
      <c r="BE270" s="134">
        <f t="shared" si="54"/>
        <v>0</v>
      </c>
      <c r="BF270" s="134">
        <f t="shared" si="55"/>
        <v>1000</v>
      </c>
      <c r="BG270" s="134">
        <f t="shared" si="56"/>
        <v>0</v>
      </c>
      <c r="BH270" s="134">
        <f t="shared" si="57"/>
        <v>0</v>
      </c>
      <c r="BI270" s="134">
        <f t="shared" si="58"/>
        <v>0</v>
      </c>
      <c r="BJ270" s="14" t="s">
        <v>128</v>
      </c>
      <c r="BK270" s="134">
        <f t="shared" si="59"/>
        <v>1000</v>
      </c>
      <c r="BL270" s="14" t="s">
        <v>182</v>
      </c>
      <c r="BM270" s="133" t="s">
        <v>572</v>
      </c>
    </row>
    <row r="271" spans="2:65" s="1" customFormat="1" ht="13.9" customHeight="1">
      <c r="B271" s="121"/>
      <c r="C271" s="122" t="s">
        <v>573</v>
      </c>
      <c r="D271" s="122" t="s">
        <v>123</v>
      </c>
      <c r="E271" s="123" t="s">
        <v>574</v>
      </c>
      <c r="F271" s="124" t="s">
        <v>575</v>
      </c>
      <c r="G271" s="125" t="s">
        <v>126</v>
      </c>
      <c r="H271" s="126">
        <v>10</v>
      </c>
      <c r="I271" s="127">
        <v>38</v>
      </c>
      <c r="J271" s="127">
        <f t="shared" si="50"/>
        <v>380</v>
      </c>
      <c r="K271" s="128"/>
      <c r="L271" s="26"/>
      <c r="M271" s="129" t="s">
        <v>1</v>
      </c>
      <c r="N271" s="130" t="s">
        <v>35</v>
      </c>
      <c r="O271" s="131">
        <v>6.4000000000000001E-2</v>
      </c>
      <c r="P271" s="131">
        <f t="shared" si="51"/>
        <v>0.64</v>
      </c>
      <c r="Q271" s="131">
        <v>0</v>
      </c>
      <c r="R271" s="131">
        <f t="shared" si="52"/>
        <v>0</v>
      </c>
      <c r="S271" s="131">
        <v>0</v>
      </c>
      <c r="T271" s="132">
        <f t="shared" si="53"/>
        <v>0</v>
      </c>
      <c r="AR271" s="133" t="s">
        <v>182</v>
      </c>
      <c r="AT271" s="133" t="s">
        <v>123</v>
      </c>
      <c r="AU271" s="133" t="s">
        <v>128</v>
      </c>
      <c r="AY271" s="14" t="s">
        <v>120</v>
      </c>
      <c r="BE271" s="134">
        <f t="shared" si="54"/>
        <v>0</v>
      </c>
      <c r="BF271" s="134">
        <f t="shared" si="55"/>
        <v>380</v>
      </c>
      <c r="BG271" s="134">
        <f t="shared" si="56"/>
        <v>0</v>
      </c>
      <c r="BH271" s="134">
        <f t="shared" si="57"/>
        <v>0</v>
      </c>
      <c r="BI271" s="134">
        <f t="shared" si="58"/>
        <v>0</v>
      </c>
      <c r="BJ271" s="14" t="s">
        <v>128</v>
      </c>
      <c r="BK271" s="134">
        <f t="shared" si="59"/>
        <v>380</v>
      </c>
      <c r="BL271" s="14" t="s">
        <v>182</v>
      </c>
      <c r="BM271" s="133" t="s">
        <v>576</v>
      </c>
    </row>
    <row r="272" spans="2:65" s="1" customFormat="1" ht="13.9" customHeight="1">
      <c r="B272" s="121"/>
      <c r="C272" s="122" t="s">
        <v>577</v>
      </c>
      <c r="D272" s="122" t="s">
        <v>123</v>
      </c>
      <c r="E272" s="123" t="s">
        <v>578</v>
      </c>
      <c r="F272" s="124" t="s">
        <v>579</v>
      </c>
      <c r="G272" s="125" t="s">
        <v>194</v>
      </c>
      <c r="H272" s="126">
        <v>208</v>
      </c>
      <c r="I272" s="127">
        <v>36</v>
      </c>
      <c r="J272" s="127">
        <f t="shared" si="50"/>
        <v>7488</v>
      </c>
      <c r="K272" s="128"/>
      <c r="L272" s="26"/>
      <c r="M272" s="129" t="s">
        <v>1</v>
      </c>
      <c r="N272" s="130" t="s">
        <v>35</v>
      </c>
      <c r="O272" s="131">
        <v>6.2E-2</v>
      </c>
      <c r="P272" s="131">
        <f t="shared" si="51"/>
        <v>12.896000000000001</v>
      </c>
      <c r="Q272" s="131">
        <v>0</v>
      </c>
      <c r="R272" s="131">
        <f t="shared" si="52"/>
        <v>0</v>
      </c>
      <c r="S272" s="131">
        <v>0</v>
      </c>
      <c r="T272" s="132">
        <f t="shared" si="53"/>
        <v>0</v>
      </c>
      <c r="AR272" s="133" t="s">
        <v>182</v>
      </c>
      <c r="AT272" s="133" t="s">
        <v>123</v>
      </c>
      <c r="AU272" s="133" t="s">
        <v>128</v>
      </c>
      <c r="AY272" s="14" t="s">
        <v>120</v>
      </c>
      <c r="BE272" s="134">
        <f t="shared" si="54"/>
        <v>0</v>
      </c>
      <c r="BF272" s="134">
        <f t="shared" si="55"/>
        <v>7488</v>
      </c>
      <c r="BG272" s="134">
        <f t="shared" si="56"/>
        <v>0</v>
      </c>
      <c r="BH272" s="134">
        <f t="shared" si="57"/>
        <v>0</v>
      </c>
      <c r="BI272" s="134">
        <f t="shared" si="58"/>
        <v>0</v>
      </c>
      <c r="BJ272" s="14" t="s">
        <v>128</v>
      </c>
      <c r="BK272" s="134">
        <f t="shared" si="59"/>
        <v>7488</v>
      </c>
      <c r="BL272" s="14" t="s">
        <v>182</v>
      </c>
      <c r="BM272" s="133" t="s">
        <v>580</v>
      </c>
    </row>
    <row r="273" spans="2:65" s="12" customFormat="1">
      <c r="B273" s="135"/>
      <c r="D273" s="136" t="s">
        <v>130</v>
      </c>
      <c r="E273" s="137" t="s">
        <v>1</v>
      </c>
      <c r="F273" s="138" t="s">
        <v>581</v>
      </c>
      <c r="H273" s="139">
        <v>208</v>
      </c>
      <c r="L273" s="135"/>
      <c r="M273" s="140"/>
      <c r="T273" s="141"/>
      <c r="AT273" s="137" t="s">
        <v>130</v>
      </c>
      <c r="AU273" s="137" t="s">
        <v>128</v>
      </c>
      <c r="AV273" s="12" t="s">
        <v>128</v>
      </c>
      <c r="AW273" s="12" t="s">
        <v>26</v>
      </c>
      <c r="AX273" s="12" t="s">
        <v>74</v>
      </c>
      <c r="AY273" s="137" t="s">
        <v>120</v>
      </c>
    </row>
    <row r="274" spans="2:65" s="1" customFormat="1" ht="13.9" customHeight="1">
      <c r="B274" s="121"/>
      <c r="C274" s="122" t="s">
        <v>582</v>
      </c>
      <c r="D274" s="122" t="s">
        <v>123</v>
      </c>
      <c r="E274" s="123" t="s">
        <v>583</v>
      </c>
      <c r="F274" s="124" t="s">
        <v>584</v>
      </c>
      <c r="G274" s="125" t="s">
        <v>126</v>
      </c>
      <c r="H274" s="126">
        <v>1</v>
      </c>
      <c r="I274" s="127">
        <v>8000</v>
      </c>
      <c r="J274" s="127">
        <f t="shared" ref="J274:J279" si="60">ROUND(I274*H274,2)</f>
        <v>8000</v>
      </c>
      <c r="K274" s="128"/>
      <c r="L274" s="26"/>
      <c r="M274" s="129" t="s">
        <v>1</v>
      </c>
      <c r="N274" s="130" t="s">
        <v>35</v>
      </c>
      <c r="O274" s="131">
        <v>0.48199999999999998</v>
      </c>
      <c r="P274" s="131">
        <f t="shared" ref="P274:P279" si="61">O274*H274</f>
        <v>0.48199999999999998</v>
      </c>
      <c r="Q274" s="131">
        <v>0</v>
      </c>
      <c r="R274" s="131">
        <f t="shared" ref="R274:R279" si="62">Q274*H274</f>
        <v>0</v>
      </c>
      <c r="S274" s="131">
        <v>0</v>
      </c>
      <c r="T274" s="132">
        <f t="shared" ref="T274:T279" si="63">S274*H274</f>
        <v>0</v>
      </c>
      <c r="AR274" s="133" t="s">
        <v>182</v>
      </c>
      <c r="AT274" s="133" t="s">
        <v>123</v>
      </c>
      <c r="AU274" s="133" t="s">
        <v>128</v>
      </c>
      <c r="AY274" s="14" t="s">
        <v>120</v>
      </c>
      <c r="BE274" s="134">
        <f t="shared" ref="BE274:BE279" si="64">IF(N274="základní",J274,0)</f>
        <v>0</v>
      </c>
      <c r="BF274" s="134">
        <f t="shared" ref="BF274:BF279" si="65">IF(N274="snížená",J274,0)</f>
        <v>8000</v>
      </c>
      <c r="BG274" s="134">
        <f t="shared" ref="BG274:BG279" si="66">IF(N274="zákl. přenesená",J274,0)</f>
        <v>0</v>
      </c>
      <c r="BH274" s="134">
        <f t="shared" ref="BH274:BH279" si="67">IF(N274="sníž. přenesená",J274,0)</f>
        <v>0</v>
      </c>
      <c r="BI274" s="134">
        <f t="shared" ref="BI274:BI279" si="68">IF(N274="nulová",J274,0)</f>
        <v>0</v>
      </c>
      <c r="BJ274" s="14" t="s">
        <v>128</v>
      </c>
      <c r="BK274" s="134">
        <f t="shared" ref="BK274:BK279" si="69">ROUND(I274*H274,2)</f>
        <v>8000</v>
      </c>
      <c r="BL274" s="14" t="s">
        <v>182</v>
      </c>
      <c r="BM274" s="133" t="s">
        <v>585</v>
      </c>
    </row>
    <row r="275" spans="2:65" s="1" customFormat="1" ht="13.9" customHeight="1">
      <c r="B275" s="121"/>
      <c r="C275" s="122" t="s">
        <v>586</v>
      </c>
      <c r="D275" s="122" t="s">
        <v>123</v>
      </c>
      <c r="E275" s="123" t="s">
        <v>587</v>
      </c>
      <c r="F275" s="124" t="s">
        <v>588</v>
      </c>
      <c r="G275" s="125" t="s">
        <v>126</v>
      </c>
      <c r="H275" s="126">
        <v>1</v>
      </c>
      <c r="I275" s="127">
        <v>415</v>
      </c>
      <c r="J275" s="127">
        <f t="shared" si="60"/>
        <v>415</v>
      </c>
      <c r="K275" s="128"/>
      <c r="L275" s="26"/>
      <c r="M275" s="129" t="s">
        <v>1</v>
      </c>
      <c r="N275" s="130" t="s">
        <v>35</v>
      </c>
      <c r="O275" s="131">
        <v>0.57599999999999996</v>
      </c>
      <c r="P275" s="131">
        <f t="shared" si="61"/>
        <v>0.57599999999999996</v>
      </c>
      <c r="Q275" s="131">
        <v>2.5000000000000001E-4</v>
      </c>
      <c r="R275" s="131">
        <f t="shared" si="62"/>
        <v>2.5000000000000001E-4</v>
      </c>
      <c r="S275" s="131">
        <v>0</v>
      </c>
      <c r="T275" s="132">
        <f t="shared" si="63"/>
        <v>0</v>
      </c>
      <c r="AR275" s="133" t="s">
        <v>182</v>
      </c>
      <c r="AT275" s="133" t="s">
        <v>123</v>
      </c>
      <c r="AU275" s="133" t="s">
        <v>128</v>
      </c>
      <c r="AY275" s="14" t="s">
        <v>120</v>
      </c>
      <c r="BE275" s="134">
        <f t="shared" si="64"/>
        <v>0</v>
      </c>
      <c r="BF275" s="134">
        <f t="shared" si="65"/>
        <v>415</v>
      </c>
      <c r="BG275" s="134">
        <f t="shared" si="66"/>
        <v>0</v>
      </c>
      <c r="BH275" s="134">
        <f t="shared" si="67"/>
        <v>0</v>
      </c>
      <c r="BI275" s="134">
        <f t="shared" si="68"/>
        <v>0</v>
      </c>
      <c r="BJ275" s="14" t="s">
        <v>128</v>
      </c>
      <c r="BK275" s="134">
        <f t="shared" si="69"/>
        <v>415</v>
      </c>
      <c r="BL275" s="14" t="s">
        <v>182</v>
      </c>
      <c r="BM275" s="133" t="s">
        <v>589</v>
      </c>
    </row>
    <row r="276" spans="2:65" s="1" customFormat="1" ht="22.9" customHeight="1">
      <c r="B276" s="121"/>
      <c r="C276" s="122" t="s">
        <v>590</v>
      </c>
      <c r="D276" s="122" t="s">
        <v>123</v>
      </c>
      <c r="E276" s="123" t="s">
        <v>591</v>
      </c>
      <c r="F276" s="124" t="s">
        <v>592</v>
      </c>
      <c r="G276" s="125" t="s">
        <v>126</v>
      </c>
      <c r="H276" s="126">
        <v>6</v>
      </c>
      <c r="I276" s="127">
        <v>713</v>
      </c>
      <c r="J276" s="127">
        <f t="shared" si="60"/>
        <v>4278</v>
      </c>
      <c r="K276" s="128"/>
      <c r="L276" s="26"/>
      <c r="M276" s="129" t="s">
        <v>1</v>
      </c>
      <c r="N276" s="130" t="s">
        <v>35</v>
      </c>
      <c r="O276" s="131">
        <v>0.22800000000000001</v>
      </c>
      <c r="P276" s="131">
        <f t="shared" si="61"/>
        <v>1.3680000000000001</v>
      </c>
      <c r="Q276" s="131">
        <v>6.0999999999999997E-4</v>
      </c>
      <c r="R276" s="131">
        <f t="shared" si="62"/>
        <v>3.6600000000000001E-3</v>
      </c>
      <c r="S276" s="131">
        <v>0</v>
      </c>
      <c r="T276" s="132">
        <f t="shared" si="63"/>
        <v>0</v>
      </c>
      <c r="AR276" s="133" t="s">
        <v>182</v>
      </c>
      <c r="AT276" s="133" t="s">
        <v>123</v>
      </c>
      <c r="AU276" s="133" t="s">
        <v>128</v>
      </c>
      <c r="AY276" s="14" t="s">
        <v>120</v>
      </c>
      <c r="BE276" s="134">
        <f t="shared" si="64"/>
        <v>0</v>
      </c>
      <c r="BF276" s="134">
        <f t="shared" si="65"/>
        <v>4278</v>
      </c>
      <c r="BG276" s="134">
        <f t="shared" si="66"/>
        <v>0</v>
      </c>
      <c r="BH276" s="134">
        <f t="shared" si="67"/>
        <v>0</v>
      </c>
      <c r="BI276" s="134">
        <f t="shared" si="68"/>
        <v>0</v>
      </c>
      <c r="BJ276" s="14" t="s">
        <v>128</v>
      </c>
      <c r="BK276" s="134">
        <f t="shared" si="69"/>
        <v>4278</v>
      </c>
      <c r="BL276" s="14" t="s">
        <v>182</v>
      </c>
      <c r="BM276" s="133" t="s">
        <v>593</v>
      </c>
    </row>
    <row r="277" spans="2:65" s="1" customFormat="1" ht="22.9" customHeight="1">
      <c r="B277" s="121"/>
      <c r="C277" s="122" t="s">
        <v>594</v>
      </c>
      <c r="D277" s="122" t="s">
        <v>123</v>
      </c>
      <c r="E277" s="123" t="s">
        <v>595</v>
      </c>
      <c r="F277" s="124" t="s">
        <v>596</v>
      </c>
      <c r="G277" s="125" t="s">
        <v>126</v>
      </c>
      <c r="H277" s="126">
        <v>2</v>
      </c>
      <c r="I277" s="127">
        <v>996</v>
      </c>
      <c r="J277" s="127">
        <f t="shared" si="60"/>
        <v>1992</v>
      </c>
      <c r="K277" s="128"/>
      <c r="L277" s="26"/>
      <c r="M277" s="129" t="s">
        <v>1</v>
      </c>
      <c r="N277" s="130" t="s">
        <v>35</v>
      </c>
      <c r="O277" s="131">
        <v>0.26900000000000002</v>
      </c>
      <c r="P277" s="131">
        <f t="shared" si="61"/>
        <v>0.53800000000000003</v>
      </c>
      <c r="Q277" s="131">
        <v>8.8000000000000003E-4</v>
      </c>
      <c r="R277" s="131">
        <f t="shared" si="62"/>
        <v>1.7600000000000001E-3</v>
      </c>
      <c r="S277" s="131">
        <v>0</v>
      </c>
      <c r="T277" s="132">
        <f t="shared" si="63"/>
        <v>0</v>
      </c>
      <c r="AR277" s="133" t="s">
        <v>182</v>
      </c>
      <c r="AT277" s="133" t="s">
        <v>123</v>
      </c>
      <c r="AU277" s="133" t="s">
        <v>128</v>
      </c>
      <c r="AY277" s="14" t="s">
        <v>120</v>
      </c>
      <c r="BE277" s="134">
        <f t="shared" si="64"/>
        <v>0</v>
      </c>
      <c r="BF277" s="134">
        <f t="shared" si="65"/>
        <v>1992</v>
      </c>
      <c r="BG277" s="134">
        <f t="shared" si="66"/>
        <v>0</v>
      </c>
      <c r="BH277" s="134">
        <f t="shared" si="67"/>
        <v>0</v>
      </c>
      <c r="BI277" s="134">
        <f t="shared" si="68"/>
        <v>0</v>
      </c>
      <c r="BJ277" s="14" t="s">
        <v>128</v>
      </c>
      <c r="BK277" s="134">
        <f t="shared" si="69"/>
        <v>1992</v>
      </c>
      <c r="BL277" s="14" t="s">
        <v>182</v>
      </c>
      <c r="BM277" s="133" t="s">
        <v>597</v>
      </c>
    </row>
    <row r="278" spans="2:65" s="1" customFormat="1" ht="22.9" customHeight="1">
      <c r="B278" s="121"/>
      <c r="C278" s="122" t="s">
        <v>598</v>
      </c>
      <c r="D278" s="122" t="s">
        <v>123</v>
      </c>
      <c r="E278" s="123" t="s">
        <v>599</v>
      </c>
      <c r="F278" s="124" t="s">
        <v>600</v>
      </c>
      <c r="G278" s="125" t="s">
        <v>215</v>
      </c>
      <c r="H278" s="126">
        <v>0.28999999999999998</v>
      </c>
      <c r="I278" s="127">
        <v>805</v>
      </c>
      <c r="J278" s="127">
        <f t="shared" si="60"/>
        <v>233.45</v>
      </c>
      <c r="K278" s="128"/>
      <c r="L278" s="26"/>
      <c r="M278" s="129" t="s">
        <v>1</v>
      </c>
      <c r="N278" s="130" t="s">
        <v>35</v>
      </c>
      <c r="O278" s="131">
        <v>1.427</v>
      </c>
      <c r="P278" s="131">
        <f t="shared" si="61"/>
        <v>0.41382999999999998</v>
      </c>
      <c r="Q278" s="131">
        <v>0</v>
      </c>
      <c r="R278" s="131">
        <f t="shared" si="62"/>
        <v>0</v>
      </c>
      <c r="S278" s="131">
        <v>0</v>
      </c>
      <c r="T278" s="132">
        <f t="shared" si="63"/>
        <v>0</v>
      </c>
      <c r="AR278" s="133" t="s">
        <v>182</v>
      </c>
      <c r="AT278" s="133" t="s">
        <v>123</v>
      </c>
      <c r="AU278" s="133" t="s">
        <v>128</v>
      </c>
      <c r="AY278" s="14" t="s">
        <v>120</v>
      </c>
      <c r="BE278" s="134">
        <f t="shared" si="64"/>
        <v>0</v>
      </c>
      <c r="BF278" s="134">
        <f t="shared" si="65"/>
        <v>233.45</v>
      </c>
      <c r="BG278" s="134">
        <f t="shared" si="66"/>
        <v>0</v>
      </c>
      <c r="BH278" s="134">
        <f t="shared" si="67"/>
        <v>0</v>
      </c>
      <c r="BI278" s="134">
        <f t="shared" si="68"/>
        <v>0</v>
      </c>
      <c r="BJ278" s="14" t="s">
        <v>128</v>
      </c>
      <c r="BK278" s="134">
        <f t="shared" si="69"/>
        <v>233.45</v>
      </c>
      <c r="BL278" s="14" t="s">
        <v>182</v>
      </c>
      <c r="BM278" s="133" t="s">
        <v>601</v>
      </c>
    </row>
    <row r="279" spans="2:65" s="1" customFormat="1" ht="22.9" customHeight="1">
      <c r="B279" s="121"/>
      <c r="C279" s="122" t="s">
        <v>602</v>
      </c>
      <c r="D279" s="122" t="s">
        <v>123</v>
      </c>
      <c r="E279" s="123" t="s">
        <v>603</v>
      </c>
      <c r="F279" s="124" t="s">
        <v>604</v>
      </c>
      <c r="G279" s="125" t="s">
        <v>215</v>
      </c>
      <c r="H279" s="126">
        <v>0.28999999999999998</v>
      </c>
      <c r="I279" s="127">
        <v>556</v>
      </c>
      <c r="J279" s="127">
        <f t="shared" si="60"/>
        <v>161.24</v>
      </c>
      <c r="K279" s="128"/>
      <c r="L279" s="26"/>
      <c r="M279" s="129" t="s">
        <v>1</v>
      </c>
      <c r="N279" s="130" t="s">
        <v>35</v>
      </c>
      <c r="O279" s="131">
        <v>1.18</v>
      </c>
      <c r="P279" s="131">
        <f t="shared" si="61"/>
        <v>0.34219999999999995</v>
      </c>
      <c r="Q279" s="131">
        <v>0</v>
      </c>
      <c r="R279" s="131">
        <f t="shared" si="62"/>
        <v>0</v>
      </c>
      <c r="S279" s="131">
        <v>0</v>
      </c>
      <c r="T279" s="132">
        <f t="shared" si="63"/>
        <v>0</v>
      </c>
      <c r="AR279" s="133" t="s">
        <v>182</v>
      </c>
      <c r="AT279" s="133" t="s">
        <v>123</v>
      </c>
      <c r="AU279" s="133" t="s">
        <v>128</v>
      </c>
      <c r="AY279" s="14" t="s">
        <v>120</v>
      </c>
      <c r="BE279" s="134">
        <f t="shared" si="64"/>
        <v>0</v>
      </c>
      <c r="BF279" s="134">
        <f t="shared" si="65"/>
        <v>161.24</v>
      </c>
      <c r="BG279" s="134">
        <f t="shared" si="66"/>
        <v>0</v>
      </c>
      <c r="BH279" s="134">
        <f t="shared" si="67"/>
        <v>0</v>
      </c>
      <c r="BI279" s="134">
        <f t="shared" si="68"/>
        <v>0</v>
      </c>
      <c r="BJ279" s="14" t="s">
        <v>128</v>
      </c>
      <c r="BK279" s="134">
        <f t="shared" si="69"/>
        <v>161.24</v>
      </c>
      <c r="BL279" s="14" t="s">
        <v>182</v>
      </c>
      <c r="BM279" s="133" t="s">
        <v>605</v>
      </c>
    </row>
    <row r="280" spans="2:65" s="11" customFormat="1" ht="22.7" customHeight="1">
      <c r="B280" s="110"/>
      <c r="D280" s="111" t="s">
        <v>68</v>
      </c>
      <c r="E280" s="119" t="s">
        <v>606</v>
      </c>
      <c r="F280" s="119" t="s">
        <v>607</v>
      </c>
      <c r="J280" s="120">
        <f>BK280</f>
        <v>12710</v>
      </c>
      <c r="L280" s="110"/>
      <c r="M280" s="114"/>
      <c r="P280" s="115">
        <f>SUM(P281:P295)</f>
        <v>4.2880000000000003</v>
      </c>
      <c r="R280" s="115">
        <f>SUM(R281:R295)</f>
        <v>3.7490000000000002E-2</v>
      </c>
      <c r="T280" s="116">
        <f>SUM(T281:T295)</f>
        <v>4.0350000000000004E-2</v>
      </c>
      <c r="AR280" s="111" t="s">
        <v>128</v>
      </c>
      <c r="AT280" s="117" t="s">
        <v>68</v>
      </c>
      <c r="AU280" s="117" t="s">
        <v>74</v>
      </c>
      <c r="AY280" s="111" t="s">
        <v>120</v>
      </c>
      <c r="BK280" s="118">
        <f>SUM(BK281:BK295)</f>
        <v>12710</v>
      </c>
    </row>
    <row r="281" spans="2:65" s="1" customFormat="1" ht="13.9" customHeight="1">
      <c r="B281" s="121"/>
      <c r="C281" s="122" t="s">
        <v>608</v>
      </c>
      <c r="D281" s="122" t="s">
        <v>123</v>
      </c>
      <c r="E281" s="123" t="s">
        <v>609</v>
      </c>
      <c r="F281" s="124" t="s">
        <v>610</v>
      </c>
      <c r="G281" s="125" t="s">
        <v>126</v>
      </c>
      <c r="H281" s="126">
        <v>1</v>
      </c>
      <c r="I281" s="127">
        <v>266</v>
      </c>
      <c r="J281" s="127">
        <f t="shared" ref="J281:J295" si="70">ROUND(I281*H281,2)</f>
        <v>266</v>
      </c>
      <c r="K281" s="128"/>
      <c r="L281" s="26"/>
      <c r="M281" s="129" t="s">
        <v>1</v>
      </c>
      <c r="N281" s="130" t="s">
        <v>35</v>
      </c>
      <c r="O281" s="131">
        <v>0.54800000000000004</v>
      </c>
      <c r="P281" s="131">
        <f t="shared" ref="P281:P295" si="71">O281*H281</f>
        <v>0.54800000000000004</v>
      </c>
      <c r="Q281" s="131">
        <v>0</v>
      </c>
      <c r="R281" s="131">
        <f t="shared" ref="R281:R295" si="72">Q281*H281</f>
        <v>0</v>
      </c>
      <c r="S281" s="131">
        <v>1.933E-2</v>
      </c>
      <c r="T281" s="132">
        <f t="shared" ref="T281:T295" si="73">S281*H281</f>
        <v>1.933E-2</v>
      </c>
      <c r="AR281" s="133" t="s">
        <v>182</v>
      </c>
      <c r="AT281" s="133" t="s">
        <v>123</v>
      </c>
      <c r="AU281" s="133" t="s">
        <v>128</v>
      </c>
      <c r="AY281" s="14" t="s">
        <v>120</v>
      </c>
      <c r="BE281" s="134">
        <f t="shared" ref="BE281:BE295" si="74">IF(N281="základní",J281,0)</f>
        <v>0</v>
      </c>
      <c r="BF281" s="134">
        <f t="shared" ref="BF281:BF295" si="75">IF(N281="snížená",J281,0)</f>
        <v>266</v>
      </c>
      <c r="BG281" s="134">
        <f t="shared" ref="BG281:BG295" si="76">IF(N281="zákl. přenesená",J281,0)</f>
        <v>0</v>
      </c>
      <c r="BH281" s="134">
        <f t="shared" ref="BH281:BH295" si="77">IF(N281="sníž. přenesená",J281,0)</f>
        <v>0</v>
      </c>
      <c r="BI281" s="134">
        <f t="shared" ref="BI281:BI295" si="78">IF(N281="nulová",J281,0)</f>
        <v>0</v>
      </c>
      <c r="BJ281" s="14" t="s">
        <v>128</v>
      </c>
      <c r="BK281" s="134">
        <f t="shared" ref="BK281:BK295" si="79">ROUND(I281*H281,2)</f>
        <v>266</v>
      </c>
      <c r="BL281" s="14" t="s">
        <v>182</v>
      </c>
      <c r="BM281" s="133" t="s">
        <v>611</v>
      </c>
    </row>
    <row r="282" spans="2:65" s="1" customFormat="1" ht="13.9" customHeight="1">
      <c r="B282" s="121"/>
      <c r="C282" s="122" t="s">
        <v>612</v>
      </c>
      <c r="D282" s="122" t="s">
        <v>123</v>
      </c>
      <c r="E282" s="123" t="s">
        <v>613</v>
      </c>
      <c r="F282" s="124" t="s">
        <v>614</v>
      </c>
      <c r="G282" s="125" t="s">
        <v>126</v>
      </c>
      <c r="H282" s="126">
        <v>1</v>
      </c>
      <c r="I282" s="127">
        <v>1650</v>
      </c>
      <c r="J282" s="127">
        <f t="shared" si="70"/>
        <v>1650</v>
      </c>
      <c r="K282" s="128"/>
      <c r="L282" s="26"/>
      <c r="M282" s="129" t="s">
        <v>1</v>
      </c>
      <c r="N282" s="130" t="s">
        <v>35</v>
      </c>
      <c r="O282" s="131">
        <v>1.4</v>
      </c>
      <c r="P282" s="131">
        <f t="shared" si="71"/>
        <v>1.4</v>
      </c>
      <c r="Q282" s="131">
        <v>1.7799999999999999E-3</v>
      </c>
      <c r="R282" s="131">
        <f t="shared" si="72"/>
        <v>1.7799999999999999E-3</v>
      </c>
      <c r="S282" s="131">
        <v>0</v>
      </c>
      <c r="T282" s="132">
        <f t="shared" si="73"/>
        <v>0</v>
      </c>
      <c r="AR282" s="133" t="s">
        <v>182</v>
      </c>
      <c r="AT282" s="133" t="s">
        <v>123</v>
      </c>
      <c r="AU282" s="133" t="s">
        <v>128</v>
      </c>
      <c r="AY282" s="14" t="s">
        <v>120</v>
      </c>
      <c r="BE282" s="134">
        <f t="shared" si="74"/>
        <v>0</v>
      </c>
      <c r="BF282" s="134">
        <f t="shared" si="75"/>
        <v>1650</v>
      </c>
      <c r="BG282" s="134">
        <f t="shared" si="76"/>
        <v>0</v>
      </c>
      <c r="BH282" s="134">
        <f t="shared" si="77"/>
        <v>0</v>
      </c>
      <c r="BI282" s="134">
        <f t="shared" si="78"/>
        <v>0</v>
      </c>
      <c r="BJ282" s="14" t="s">
        <v>128</v>
      </c>
      <c r="BK282" s="134">
        <f t="shared" si="79"/>
        <v>1650</v>
      </c>
      <c r="BL282" s="14" t="s">
        <v>182</v>
      </c>
      <c r="BM282" s="133" t="s">
        <v>615</v>
      </c>
    </row>
    <row r="283" spans="2:65" s="1" customFormat="1" ht="22.9" customHeight="1">
      <c r="B283" s="121"/>
      <c r="C283" s="142" t="s">
        <v>616</v>
      </c>
      <c r="D283" s="142" t="s">
        <v>178</v>
      </c>
      <c r="E283" s="143" t="s">
        <v>617</v>
      </c>
      <c r="F283" s="144" t="s">
        <v>618</v>
      </c>
      <c r="G283" s="145" t="s">
        <v>126</v>
      </c>
      <c r="H283" s="146">
        <v>1</v>
      </c>
      <c r="I283" s="147">
        <v>3520</v>
      </c>
      <c r="J283" s="147">
        <f t="shared" si="70"/>
        <v>3520</v>
      </c>
      <c r="K283" s="148"/>
      <c r="L283" s="149"/>
      <c r="M283" s="150" t="s">
        <v>1</v>
      </c>
      <c r="N283" s="151" t="s">
        <v>35</v>
      </c>
      <c r="O283" s="131">
        <v>0</v>
      </c>
      <c r="P283" s="131">
        <f t="shared" si="71"/>
        <v>0</v>
      </c>
      <c r="Q283" s="131">
        <v>1.4999999999999999E-2</v>
      </c>
      <c r="R283" s="131">
        <f t="shared" si="72"/>
        <v>1.4999999999999999E-2</v>
      </c>
      <c r="S283" s="131">
        <v>0</v>
      </c>
      <c r="T283" s="132">
        <f t="shared" si="73"/>
        <v>0</v>
      </c>
      <c r="AR283" s="133" t="s">
        <v>242</v>
      </c>
      <c r="AT283" s="133" t="s">
        <v>178</v>
      </c>
      <c r="AU283" s="133" t="s">
        <v>128</v>
      </c>
      <c r="AY283" s="14" t="s">
        <v>120</v>
      </c>
      <c r="BE283" s="134">
        <f t="shared" si="74"/>
        <v>0</v>
      </c>
      <c r="BF283" s="134">
        <f t="shared" si="75"/>
        <v>3520</v>
      </c>
      <c r="BG283" s="134">
        <f t="shared" si="76"/>
        <v>0</v>
      </c>
      <c r="BH283" s="134">
        <f t="shared" si="77"/>
        <v>0</v>
      </c>
      <c r="BI283" s="134">
        <f t="shared" si="78"/>
        <v>0</v>
      </c>
      <c r="BJ283" s="14" t="s">
        <v>128</v>
      </c>
      <c r="BK283" s="134">
        <f t="shared" si="79"/>
        <v>3520</v>
      </c>
      <c r="BL283" s="14" t="s">
        <v>182</v>
      </c>
      <c r="BM283" s="133" t="s">
        <v>619</v>
      </c>
    </row>
    <row r="284" spans="2:65" s="1" customFormat="1" ht="13.9" customHeight="1">
      <c r="B284" s="121"/>
      <c r="C284" s="142" t="s">
        <v>620</v>
      </c>
      <c r="D284" s="142" t="s">
        <v>178</v>
      </c>
      <c r="E284" s="143" t="s">
        <v>621</v>
      </c>
      <c r="F284" s="144" t="s">
        <v>622</v>
      </c>
      <c r="G284" s="145" t="s">
        <v>126</v>
      </c>
      <c r="H284" s="146">
        <v>1</v>
      </c>
      <c r="I284" s="147">
        <v>478</v>
      </c>
      <c r="J284" s="147">
        <f t="shared" si="70"/>
        <v>478</v>
      </c>
      <c r="K284" s="148"/>
      <c r="L284" s="149"/>
      <c r="M284" s="150" t="s">
        <v>1</v>
      </c>
      <c r="N284" s="151" t="s">
        <v>35</v>
      </c>
      <c r="O284" s="131">
        <v>0</v>
      </c>
      <c r="P284" s="131">
        <f t="shared" si="71"/>
        <v>0</v>
      </c>
      <c r="Q284" s="131">
        <v>1.2999999999999999E-3</v>
      </c>
      <c r="R284" s="131">
        <f t="shared" si="72"/>
        <v>1.2999999999999999E-3</v>
      </c>
      <c r="S284" s="131">
        <v>0</v>
      </c>
      <c r="T284" s="132">
        <f t="shared" si="73"/>
        <v>0</v>
      </c>
      <c r="AR284" s="133" t="s">
        <v>242</v>
      </c>
      <c r="AT284" s="133" t="s">
        <v>178</v>
      </c>
      <c r="AU284" s="133" t="s">
        <v>128</v>
      </c>
      <c r="AY284" s="14" t="s">
        <v>120</v>
      </c>
      <c r="BE284" s="134">
        <f t="shared" si="74"/>
        <v>0</v>
      </c>
      <c r="BF284" s="134">
        <f t="shared" si="75"/>
        <v>478</v>
      </c>
      <c r="BG284" s="134">
        <f t="shared" si="76"/>
        <v>0</v>
      </c>
      <c r="BH284" s="134">
        <f t="shared" si="77"/>
        <v>0</v>
      </c>
      <c r="BI284" s="134">
        <f t="shared" si="78"/>
        <v>0</v>
      </c>
      <c r="BJ284" s="14" t="s">
        <v>128</v>
      </c>
      <c r="BK284" s="134">
        <f t="shared" si="79"/>
        <v>478</v>
      </c>
      <c r="BL284" s="14" t="s">
        <v>182</v>
      </c>
      <c r="BM284" s="133" t="s">
        <v>623</v>
      </c>
    </row>
    <row r="285" spans="2:65" s="1" customFormat="1" ht="13.9" customHeight="1">
      <c r="B285" s="121"/>
      <c r="C285" s="122" t="s">
        <v>624</v>
      </c>
      <c r="D285" s="122" t="s">
        <v>123</v>
      </c>
      <c r="E285" s="123" t="s">
        <v>625</v>
      </c>
      <c r="F285" s="124" t="s">
        <v>626</v>
      </c>
      <c r="G285" s="125" t="s">
        <v>126</v>
      </c>
      <c r="H285" s="126">
        <v>1</v>
      </c>
      <c r="I285" s="127">
        <v>160</v>
      </c>
      <c r="J285" s="127">
        <f t="shared" si="70"/>
        <v>160</v>
      </c>
      <c r="K285" s="128"/>
      <c r="L285" s="26"/>
      <c r="M285" s="129" t="s">
        <v>1</v>
      </c>
      <c r="N285" s="130" t="s">
        <v>35</v>
      </c>
      <c r="O285" s="131">
        <v>0.36199999999999999</v>
      </c>
      <c r="P285" s="131">
        <f t="shared" si="71"/>
        <v>0.36199999999999999</v>
      </c>
      <c r="Q285" s="131">
        <v>0</v>
      </c>
      <c r="R285" s="131">
        <f t="shared" si="72"/>
        <v>0</v>
      </c>
      <c r="S285" s="131">
        <v>1.9460000000000002E-2</v>
      </c>
      <c r="T285" s="132">
        <f t="shared" si="73"/>
        <v>1.9460000000000002E-2</v>
      </c>
      <c r="AR285" s="133" t="s">
        <v>182</v>
      </c>
      <c r="AT285" s="133" t="s">
        <v>123</v>
      </c>
      <c r="AU285" s="133" t="s">
        <v>128</v>
      </c>
      <c r="AY285" s="14" t="s">
        <v>120</v>
      </c>
      <c r="BE285" s="134">
        <f t="shared" si="74"/>
        <v>0</v>
      </c>
      <c r="BF285" s="134">
        <f t="shared" si="75"/>
        <v>160</v>
      </c>
      <c r="BG285" s="134">
        <f t="shared" si="76"/>
        <v>0</v>
      </c>
      <c r="BH285" s="134">
        <f t="shared" si="77"/>
        <v>0</v>
      </c>
      <c r="BI285" s="134">
        <f t="shared" si="78"/>
        <v>0</v>
      </c>
      <c r="BJ285" s="14" t="s">
        <v>128</v>
      </c>
      <c r="BK285" s="134">
        <f t="shared" si="79"/>
        <v>160</v>
      </c>
      <c r="BL285" s="14" t="s">
        <v>182</v>
      </c>
      <c r="BM285" s="133" t="s">
        <v>627</v>
      </c>
    </row>
    <row r="286" spans="2:65" s="1" customFormat="1" ht="13.9" customHeight="1">
      <c r="B286" s="121"/>
      <c r="C286" s="122" t="s">
        <v>628</v>
      </c>
      <c r="D286" s="122" t="s">
        <v>123</v>
      </c>
      <c r="E286" s="123" t="s">
        <v>629</v>
      </c>
      <c r="F286" s="124" t="s">
        <v>630</v>
      </c>
      <c r="G286" s="125" t="s">
        <v>126</v>
      </c>
      <c r="H286" s="126">
        <v>1</v>
      </c>
      <c r="I286" s="127">
        <v>1520</v>
      </c>
      <c r="J286" s="127">
        <f t="shared" si="70"/>
        <v>1520</v>
      </c>
      <c r="K286" s="128"/>
      <c r="L286" s="26"/>
      <c r="M286" s="129" t="s">
        <v>1</v>
      </c>
      <c r="N286" s="130" t="s">
        <v>35</v>
      </c>
      <c r="O286" s="131">
        <v>1.1000000000000001</v>
      </c>
      <c r="P286" s="131">
        <f t="shared" si="71"/>
        <v>1.1000000000000001</v>
      </c>
      <c r="Q286" s="131">
        <v>1.8500000000000001E-3</v>
      </c>
      <c r="R286" s="131">
        <f t="shared" si="72"/>
        <v>1.8500000000000001E-3</v>
      </c>
      <c r="S286" s="131">
        <v>0</v>
      </c>
      <c r="T286" s="132">
        <f t="shared" si="73"/>
        <v>0</v>
      </c>
      <c r="AR286" s="133" t="s">
        <v>182</v>
      </c>
      <c r="AT286" s="133" t="s">
        <v>123</v>
      </c>
      <c r="AU286" s="133" t="s">
        <v>128</v>
      </c>
      <c r="AY286" s="14" t="s">
        <v>120</v>
      </c>
      <c r="BE286" s="134">
        <f t="shared" si="74"/>
        <v>0</v>
      </c>
      <c r="BF286" s="134">
        <f t="shared" si="75"/>
        <v>1520</v>
      </c>
      <c r="BG286" s="134">
        <f t="shared" si="76"/>
        <v>0</v>
      </c>
      <c r="BH286" s="134">
        <f t="shared" si="77"/>
        <v>0</v>
      </c>
      <c r="BI286" s="134">
        <f t="shared" si="78"/>
        <v>0</v>
      </c>
      <c r="BJ286" s="14" t="s">
        <v>128</v>
      </c>
      <c r="BK286" s="134">
        <f t="shared" si="79"/>
        <v>1520</v>
      </c>
      <c r="BL286" s="14" t="s">
        <v>182</v>
      </c>
      <c r="BM286" s="133" t="s">
        <v>631</v>
      </c>
    </row>
    <row r="287" spans="2:65" s="1" customFormat="1" ht="13.9" customHeight="1">
      <c r="B287" s="121"/>
      <c r="C287" s="142" t="s">
        <v>632</v>
      </c>
      <c r="D287" s="142" t="s">
        <v>178</v>
      </c>
      <c r="E287" s="143" t="s">
        <v>633</v>
      </c>
      <c r="F287" s="144" t="s">
        <v>634</v>
      </c>
      <c r="G287" s="145" t="s">
        <v>126</v>
      </c>
      <c r="H287" s="146">
        <v>1</v>
      </c>
      <c r="I287" s="147">
        <v>1540</v>
      </c>
      <c r="J287" s="147">
        <f t="shared" si="70"/>
        <v>1540</v>
      </c>
      <c r="K287" s="148"/>
      <c r="L287" s="149"/>
      <c r="M287" s="150" t="s">
        <v>1</v>
      </c>
      <c r="N287" s="151" t="s">
        <v>35</v>
      </c>
      <c r="O287" s="131">
        <v>0</v>
      </c>
      <c r="P287" s="131">
        <f t="shared" si="71"/>
        <v>0</v>
      </c>
      <c r="Q287" s="131">
        <v>1.35E-2</v>
      </c>
      <c r="R287" s="131">
        <f t="shared" si="72"/>
        <v>1.35E-2</v>
      </c>
      <c r="S287" s="131">
        <v>0</v>
      </c>
      <c r="T287" s="132">
        <f t="shared" si="73"/>
        <v>0</v>
      </c>
      <c r="AR287" s="133" t="s">
        <v>242</v>
      </c>
      <c r="AT287" s="133" t="s">
        <v>178</v>
      </c>
      <c r="AU287" s="133" t="s">
        <v>128</v>
      </c>
      <c r="AY287" s="14" t="s">
        <v>120</v>
      </c>
      <c r="BE287" s="134">
        <f t="shared" si="74"/>
        <v>0</v>
      </c>
      <c r="BF287" s="134">
        <f t="shared" si="75"/>
        <v>1540</v>
      </c>
      <c r="BG287" s="134">
        <f t="shared" si="76"/>
        <v>0</v>
      </c>
      <c r="BH287" s="134">
        <f t="shared" si="77"/>
        <v>0</v>
      </c>
      <c r="BI287" s="134">
        <f t="shared" si="78"/>
        <v>0</v>
      </c>
      <c r="BJ287" s="14" t="s">
        <v>128</v>
      </c>
      <c r="BK287" s="134">
        <f t="shared" si="79"/>
        <v>1540</v>
      </c>
      <c r="BL287" s="14" t="s">
        <v>182</v>
      </c>
      <c r="BM287" s="133" t="s">
        <v>635</v>
      </c>
    </row>
    <row r="288" spans="2:65" s="1" customFormat="1" ht="22.9" customHeight="1">
      <c r="B288" s="121"/>
      <c r="C288" s="122" t="s">
        <v>636</v>
      </c>
      <c r="D288" s="122" t="s">
        <v>123</v>
      </c>
      <c r="E288" s="123" t="s">
        <v>637</v>
      </c>
      <c r="F288" s="124" t="s">
        <v>638</v>
      </c>
      <c r="G288" s="125" t="s">
        <v>126</v>
      </c>
      <c r="H288" s="126">
        <v>1</v>
      </c>
      <c r="I288" s="127">
        <v>288</v>
      </c>
      <c r="J288" s="127">
        <f t="shared" si="70"/>
        <v>288</v>
      </c>
      <c r="K288" s="128"/>
      <c r="L288" s="26"/>
      <c r="M288" s="129" t="s">
        <v>1</v>
      </c>
      <c r="N288" s="130" t="s">
        <v>35</v>
      </c>
      <c r="O288" s="131">
        <v>0.22700000000000001</v>
      </c>
      <c r="P288" s="131">
        <f t="shared" si="71"/>
        <v>0.22700000000000001</v>
      </c>
      <c r="Q288" s="131">
        <v>2.9999999999999997E-4</v>
      </c>
      <c r="R288" s="131">
        <f t="shared" si="72"/>
        <v>2.9999999999999997E-4</v>
      </c>
      <c r="S288" s="131">
        <v>0</v>
      </c>
      <c r="T288" s="132">
        <f t="shared" si="73"/>
        <v>0</v>
      </c>
      <c r="AR288" s="133" t="s">
        <v>182</v>
      </c>
      <c r="AT288" s="133" t="s">
        <v>123</v>
      </c>
      <c r="AU288" s="133" t="s">
        <v>128</v>
      </c>
      <c r="AY288" s="14" t="s">
        <v>120</v>
      </c>
      <c r="BE288" s="134">
        <f t="shared" si="74"/>
        <v>0</v>
      </c>
      <c r="BF288" s="134">
        <f t="shared" si="75"/>
        <v>288</v>
      </c>
      <c r="BG288" s="134">
        <f t="shared" si="76"/>
        <v>0</v>
      </c>
      <c r="BH288" s="134">
        <f t="shared" si="77"/>
        <v>0</v>
      </c>
      <c r="BI288" s="134">
        <f t="shared" si="78"/>
        <v>0</v>
      </c>
      <c r="BJ288" s="14" t="s">
        <v>128</v>
      </c>
      <c r="BK288" s="134">
        <f t="shared" si="79"/>
        <v>288</v>
      </c>
      <c r="BL288" s="14" t="s">
        <v>182</v>
      </c>
      <c r="BM288" s="133" t="s">
        <v>639</v>
      </c>
    </row>
    <row r="289" spans="2:65" s="1" customFormat="1" ht="13.9" customHeight="1">
      <c r="B289" s="121"/>
      <c r="C289" s="142" t="s">
        <v>640</v>
      </c>
      <c r="D289" s="142" t="s">
        <v>178</v>
      </c>
      <c r="E289" s="143" t="s">
        <v>641</v>
      </c>
      <c r="F289" s="144" t="s">
        <v>642</v>
      </c>
      <c r="G289" s="145" t="s">
        <v>126</v>
      </c>
      <c r="H289" s="146">
        <v>1</v>
      </c>
      <c r="I289" s="147">
        <v>280</v>
      </c>
      <c r="J289" s="147">
        <f t="shared" si="70"/>
        <v>280</v>
      </c>
      <c r="K289" s="148"/>
      <c r="L289" s="149"/>
      <c r="M289" s="150" t="s">
        <v>1</v>
      </c>
      <c r="N289" s="151" t="s">
        <v>35</v>
      </c>
      <c r="O289" s="131">
        <v>0</v>
      </c>
      <c r="P289" s="131">
        <f t="shared" si="71"/>
        <v>0</v>
      </c>
      <c r="Q289" s="131">
        <v>2.0000000000000001E-4</v>
      </c>
      <c r="R289" s="131">
        <f t="shared" si="72"/>
        <v>2.0000000000000001E-4</v>
      </c>
      <c r="S289" s="131">
        <v>0</v>
      </c>
      <c r="T289" s="132">
        <f t="shared" si="73"/>
        <v>0</v>
      </c>
      <c r="AR289" s="133" t="s">
        <v>242</v>
      </c>
      <c r="AT289" s="133" t="s">
        <v>178</v>
      </c>
      <c r="AU289" s="133" t="s">
        <v>128</v>
      </c>
      <c r="AY289" s="14" t="s">
        <v>120</v>
      </c>
      <c r="BE289" s="134">
        <f t="shared" si="74"/>
        <v>0</v>
      </c>
      <c r="BF289" s="134">
        <f t="shared" si="75"/>
        <v>280</v>
      </c>
      <c r="BG289" s="134">
        <f t="shared" si="76"/>
        <v>0</v>
      </c>
      <c r="BH289" s="134">
        <f t="shared" si="77"/>
        <v>0</v>
      </c>
      <c r="BI289" s="134">
        <f t="shared" si="78"/>
        <v>0</v>
      </c>
      <c r="BJ289" s="14" t="s">
        <v>128</v>
      </c>
      <c r="BK289" s="134">
        <f t="shared" si="79"/>
        <v>280</v>
      </c>
      <c r="BL289" s="14" t="s">
        <v>182</v>
      </c>
      <c r="BM289" s="133" t="s">
        <v>643</v>
      </c>
    </row>
    <row r="290" spans="2:65" s="1" customFormat="1" ht="13.9" customHeight="1">
      <c r="B290" s="121"/>
      <c r="C290" s="122" t="s">
        <v>644</v>
      </c>
      <c r="D290" s="122" t="s">
        <v>123</v>
      </c>
      <c r="E290" s="123" t="s">
        <v>645</v>
      </c>
      <c r="F290" s="124" t="s">
        <v>646</v>
      </c>
      <c r="G290" s="125" t="s">
        <v>126</v>
      </c>
      <c r="H290" s="126">
        <v>1</v>
      </c>
      <c r="I290" s="127">
        <v>102</v>
      </c>
      <c r="J290" s="127">
        <f t="shared" si="70"/>
        <v>102</v>
      </c>
      <c r="K290" s="128"/>
      <c r="L290" s="26"/>
      <c r="M290" s="129" t="s">
        <v>1</v>
      </c>
      <c r="N290" s="130" t="s">
        <v>35</v>
      </c>
      <c r="O290" s="131">
        <v>0.217</v>
      </c>
      <c r="P290" s="131">
        <f t="shared" si="71"/>
        <v>0.217</v>
      </c>
      <c r="Q290" s="131">
        <v>0</v>
      </c>
      <c r="R290" s="131">
        <f t="shared" si="72"/>
        <v>0</v>
      </c>
      <c r="S290" s="131">
        <v>1.56E-3</v>
      </c>
      <c r="T290" s="132">
        <f t="shared" si="73"/>
        <v>1.56E-3</v>
      </c>
      <c r="AR290" s="133" t="s">
        <v>182</v>
      </c>
      <c r="AT290" s="133" t="s">
        <v>123</v>
      </c>
      <c r="AU290" s="133" t="s">
        <v>128</v>
      </c>
      <c r="AY290" s="14" t="s">
        <v>120</v>
      </c>
      <c r="BE290" s="134">
        <f t="shared" si="74"/>
        <v>0</v>
      </c>
      <c r="BF290" s="134">
        <f t="shared" si="75"/>
        <v>102</v>
      </c>
      <c r="BG290" s="134">
        <f t="shared" si="76"/>
        <v>0</v>
      </c>
      <c r="BH290" s="134">
        <f t="shared" si="77"/>
        <v>0</v>
      </c>
      <c r="BI290" s="134">
        <f t="shared" si="78"/>
        <v>0</v>
      </c>
      <c r="BJ290" s="14" t="s">
        <v>128</v>
      </c>
      <c r="BK290" s="134">
        <f t="shared" si="79"/>
        <v>102</v>
      </c>
      <c r="BL290" s="14" t="s">
        <v>182</v>
      </c>
      <c r="BM290" s="133" t="s">
        <v>647</v>
      </c>
    </row>
    <row r="291" spans="2:65" s="1" customFormat="1" ht="22.9" customHeight="1">
      <c r="B291" s="121"/>
      <c r="C291" s="122" t="s">
        <v>648</v>
      </c>
      <c r="D291" s="122" t="s">
        <v>123</v>
      </c>
      <c r="E291" s="123" t="s">
        <v>649</v>
      </c>
      <c r="F291" s="124" t="s">
        <v>650</v>
      </c>
      <c r="G291" s="125" t="s">
        <v>126</v>
      </c>
      <c r="H291" s="126">
        <v>1</v>
      </c>
      <c r="I291" s="127">
        <v>290</v>
      </c>
      <c r="J291" s="127">
        <f t="shared" si="70"/>
        <v>290</v>
      </c>
      <c r="K291" s="128"/>
      <c r="L291" s="26"/>
      <c r="M291" s="129" t="s">
        <v>1</v>
      </c>
      <c r="N291" s="130" t="s">
        <v>35</v>
      </c>
      <c r="O291" s="131">
        <v>0.3</v>
      </c>
      <c r="P291" s="131">
        <f t="shared" si="71"/>
        <v>0.3</v>
      </c>
      <c r="Q291" s="131">
        <v>1.6000000000000001E-4</v>
      </c>
      <c r="R291" s="131">
        <f t="shared" si="72"/>
        <v>1.6000000000000001E-4</v>
      </c>
      <c r="S291" s="131">
        <v>0</v>
      </c>
      <c r="T291" s="132">
        <f t="shared" si="73"/>
        <v>0</v>
      </c>
      <c r="AR291" s="133" t="s">
        <v>182</v>
      </c>
      <c r="AT291" s="133" t="s">
        <v>123</v>
      </c>
      <c r="AU291" s="133" t="s">
        <v>128</v>
      </c>
      <c r="AY291" s="14" t="s">
        <v>120</v>
      </c>
      <c r="BE291" s="134">
        <f t="shared" si="74"/>
        <v>0</v>
      </c>
      <c r="BF291" s="134">
        <f t="shared" si="75"/>
        <v>290</v>
      </c>
      <c r="BG291" s="134">
        <f t="shared" si="76"/>
        <v>0</v>
      </c>
      <c r="BH291" s="134">
        <f t="shared" si="77"/>
        <v>0</v>
      </c>
      <c r="BI291" s="134">
        <f t="shared" si="78"/>
        <v>0</v>
      </c>
      <c r="BJ291" s="14" t="s">
        <v>128</v>
      </c>
      <c r="BK291" s="134">
        <f t="shared" si="79"/>
        <v>290</v>
      </c>
      <c r="BL291" s="14" t="s">
        <v>182</v>
      </c>
      <c r="BM291" s="133" t="s">
        <v>651</v>
      </c>
    </row>
    <row r="292" spans="2:65" s="1" customFormat="1" ht="13.9" customHeight="1">
      <c r="B292" s="121"/>
      <c r="C292" s="142" t="s">
        <v>652</v>
      </c>
      <c r="D292" s="142" t="s">
        <v>178</v>
      </c>
      <c r="E292" s="143" t="s">
        <v>653</v>
      </c>
      <c r="F292" s="144" t="s">
        <v>654</v>
      </c>
      <c r="G292" s="145" t="s">
        <v>126</v>
      </c>
      <c r="H292" s="146">
        <v>1</v>
      </c>
      <c r="I292" s="147">
        <v>1244</v>
      </c>
      <c r="J292" s="147">
        <f t="shared" si="70"/>
        <v>1244</v>
      </c>
      <c r="K292" s="148"/>
      <c r="L292" s="149"/>
      <c r="M292" s="150" t="s">
        <v>1</v>
      </c>
      <c r="N292" s="151" t="s">
        <v>35</v>
      </c>
      <c r="O292" s="131">
        <v>0</v>
      </c>
      <c r="P292" s="131">
        <f t="shared" si="71"/>
        <v>0</v>
      </c>
      <c r="Q292" s="131">
        <v>1.8E-3</v>
      </c>
      <c r="R292" s="131">
        <f t="shared" si="72"/>
        <v>1.8E-3</v>
      </c>
      <c r="S292" s="131">
        <v>0</v>
      </c>
      <c r="T292" s="132">
        <f t="shared" si="73"/>
        <v>0</v>
      </c>
      <c r="AR292" s="133" t="s">
        <v>242</v>
      </c>
      <c r="AT292" s="133" t="s">
        <v>178</v>
      </c>
      <c r="AU292" s="133" t="s">
        <v>128</v>
      </c>
      <c r="AY292" s="14" t="s">
        <v>120</v>
      </c>
      <c r="BE292" s="134">
        <f t="shared" si="74"/>
        <v>0</v>
      </c>
      <c r="BF292" s="134">
        <f t="shared" si="75"/>
        <v>1244</v>
      </c>
      <c r="BG292" s="134">
        <f t="shared" si="76"/>
        <v>0</v>
      </c>
      <c r="BH292" s="134">
        <f t="shared" si="77"/>
        <v>0</v>
      </c>
      <c r="BI292" s="134">
        <f t="shared" si="78"/>
        <v>0</v>
      </c>
      <c r="BJ292" s="14" t="s">
        <v>128</v>
      </c>
      <c r="BK292" s="134">
        <f t="shared" si="79"/>
        <v>1244</v>
      </c>
      <c r="BL292" s="14" t="s">
        <v>182</v>
      </c>
      <c r="BM292" s="133" t="s">
        <v>655</v>
      </c>
    </row>
    <row r="293" spans="2:65" s="1" customFormat="1" ht="13.9" customHeight="1">
      <c r="B293" s="121"/>
      <c r="C293" s="122" t="s">
        <v>656</v>
      </c>
      <c r="D293" s="122" t="s">
        <v>123</v>
      </c>
      <c r="E293" s="123" t="s">
        <v>657</v>
      </c>
      <c r="F293" s="124" t="s">
        <v>658</v>
      </c>
      <c r="G293" s="125" t="s">
        <v>126</v>
      </c>
      <c r="H293" s="126">
        <v>1</v>
      </c>
      <c r="I293" s="127">
        <v>360</v>
      </c>
      <c r="J293" s="127">
        <f t="shared" si="70"/>
        <v>360</v>
      </c>
      <c r="K293" s="128"/>
      <c r="L293" s="26"/>
      <c r="M293" s="129" t="s">
        <v>1</v>
      </c>
      <c r="N293" s="130" t="s">
        <v>35</v>
      </c>
      <c r="O293" s="131">
        <v>0.113</v>
      </c>
      <c r="P293" s="131">
        <f t="shared" si="71"/>
        <v>0.113</v>
      </c>
      <c r="Q293" s="131">
        <v>2.3000000000000001E-4</v>
      </c>
      <c r="R293" s="131">
        <f t="shared" si="72"/>
        <v>2.3000000000000001E-4</v>
      </c>
      <c r="S293" s="131">
        <v>0</v>
      </c>
      <c r="T293" s="132">
        <f t="shared" si="73"/>
        <v>0</v>
      </c>
      <c r="AR293" s="133" t="s">
        <v>182</v>
      </c>
      <c r="AT293" s="133" t="s">
        <v>123</v>
      </c>
      <c r="AU293" s="133" t="s">
        <v>128</v>
      </c>
      <c r="AY293" s="14" t="s">
        <v>120</v>
      </c>
      <c r="BE293" s="134">
        <f t="shared" si="74"/>
        <v>0</v>
      </c>
      <c r="BF293" s="134">
        <f t="shared" si="75"/>
        <v>360</v>
      </c>
      <c r="BG293" s="134">
        <f t="shared" si="76"/>
        <v>0</v>
      </c>
      <c r="BH293" s="134">
        <f t="shared" si="77"/>
        <v>0</v>
      </c>
      <c r="BI293" s="134">
        <f t="shared" si="78"/>
        <v>0</v>
      </c>
      <c r="BJ293" s="14" t="s">
        <v>128</v>
      </c>
      <c r="BK293" s="134">
        <f t="shared" si="79"/>
        <v>360</v>
      </c>
      <c r="BL293" s="14" t="s">
        <v>182</v>
      </c>
      <c r="BM293" s="133" t="s">
        <v>659</v>
      </c>
    </row>
    <row r="294" spans="2:65" s="1" customFormat="1" ht="13.9" customHeight="1">
      <c r="B294" s="121"/>
      <c r="C294" s="122" t="s">
        <v>660</v>
      </c>
      <c r="D294" s="122" t="s">
        <v>123</v>
      </c>
      <c r="E294" s="123" t="s">
        <v>661</v>
      </c>
      <c r="F294" s="124" t="s">
        <v>662</v>
      </c>
      <c r="G294" s="125" t="s">
        <v>126</v>
      </c>
      <c r="H294" s="126">
        <v>1</v>
      </c>
      <c r="I294" s="127">
        <v>180</v>
      </c>
      <c r="J294" s="127">
        <f t="shared" si="70"/>
        <v>180</v>
      </c>
      <c r="K294" s="128"/>
      <c r="L294" s="26"/>
      <c r="M294" s="129" t="s">
        <v>1</v>
      </c>
      <c r="N294" s="130" t="s">
        <v>35</v>
      </c>
      <c r="O294" s="131">
        <v>2.1000000000000001E-2</v>
      </c>
      <c r="P294" s="131">
        <f t="shared" si="71"/>
        <v>2.1000000000000001E-2</v>
      </c>
      <c r="Q294" s="131">
        <v>3.1E-4</v>
      </c>
      <c r="R294" s="131">
        <f t="shared" si="72"/>
        <v>3.1E-4</v>
      </c>
      <c r="S294" s="131">
        <v>0</v>
      </c>
      <c r="T294" s="132">
        <f t="shared" si="73"/>
        <v>0</v>
      </c>
      <c r="AR294" s="133" t="s">
        <v>182</v>
      </c>
      <c r="AT294" s="133" t="s">
        <v>123</v>
      </c>
      <c r="AU294" s="133" t="s">
        <v>128</v>
      </c>
      <c r="AY294" s="14" t="s">
        <v>120</v>
      </c>
      <c r="BE294" s="134">
        <f t="shared" si="74"/>
        <v>0</v>
      </c>
      <c r="BF294" s="134">
        <f t="shared" si="75"/>
        <v>180</v>
      </c>
      <c r="BG294" s="134">
        <f t="shared" si="76"/>
        <v>0</v>
      </c>
      <c r="BH294" s="134">
        <f t="shared" si="77"/>
        <v>0</v>
      </c>
      <c r="BI294" s="134">
        <f t="shared" si="78"/>
        <v>0</v>
      </c>
      <c r="BJ294" s="14" t="s">
        <v>128</v>
      </c>
      <c r="BK294" s="134">
        <f t="shared" si="79"/>
        <v>180</v>
      </c>
      <c r="BL294" s="14" t="s">
        <v>182</v>
      </c>
      <c r="BM294" s="133" t="s">
        <v>663</v>
      </c>
    </row>
    <row r="295" spans="2:65" s="1" customFormat="1" ht="13.9" customHeight="1">
      <c r="B295" s="121"/>
      <c r="C295" s="142" t="s">
        <v>664</v>
      </c>
      <c r="D295" s="142" t="s">
        <v>178</v>
      </c>
      <c r="E295" s="143" t="s">
        <v>665</v>
      </c>
      <c r="F295" s="144" t="s">
        <v>666</v>
      </c>
      <c r="G295" s="145" t="s">
        <v>126</v>
      </c>
      <c r="H295" s="146">
        <v>1</v>
      </c>
      <c r="I295" s="147">
        <v>832</v>
      </c>
      <c r="J295" s="147">
        <f t="shared" si="70"/>
        <v>832</v>
      </c>
      <c r="K295" s="148"/>
      <c r="L295" s="149"/>
      <c r="M295" s="150" t="s">
        <v>1</v>
      </c>
      <c r="N295" s="151" t="s">
        <v>35</v>
      </c>
      <c r="O295" s="131">
        <v>0</v>
      </c>
      <c r="P295" s="131">
        <f t="shared" si="71"/>
        <v>0</v>
      </c>
      <c r="Q295" s="131">
        <v>1.06E-3</v>
      </c>
      <c r="R295" s="131">
        <f t="shared" si="72"/>
        <v>1.06E-3</v>
      </c>
      <c r="S295" s="131">
        <v>0</v>
      </c>
      <c r="T295" s="132">
        <f t="shared" si="73"/>
        <v>0</v>
      </c>
      <c r="AR295" s="133" t="s">
        <v>242</v>
      </c>
      <c r="AT295" s="133" t="s">
        <v>178</v>
      </c>
      <c r="AU295" s="133" t="s">
        <v>128</v>
      </c>
      <c r="AY295" s="14" t="s">
        <v>120</v>
      </c>
      <c r="BE295" s="134">
        <f t="shared" si="74"/>
        <v>0</v>
      </c>
      <c r="BF295" s="134">
        <f t="shared" si="75"/>
        <v>832</v>
      </c>
      <c r="BG295" s="134">
        <f t="shared" si="76"/>
        <v>0</v>
      </c>
      <c r="BH295" s="134">
        <f t="shared" si="77"/>
        <v>0</v>
      </c>
      <c r="BI295" s="134">
        <f t="shared" si="78"/>
        <v>0</v>
      </c>
      <c r="BJ295" s="14" t="s">
        <v>128</v>
      </c>
      <c r="BK295" s="134">
        <f t="shared" si="79"/>
        <v>832</v>
      </c>
      <c r="BL295" s="14" t="s">
        <v>182</v>
      </c>
      <c r="BM295" s="133" t="s">
        <v>667</v>
      </c>
    </row>
    <row r="296" spans="2:65" s="11" customFormat="1" ht="22.7" customHeight="1">
      <c r="B296" s="110"/>
      <c r="D296" s="111" t="s">
        <v>68</v>
      </c>
      <c r="E296" s="119" t="s">
        <v>668</v>
      </c>
      <c r="F296" s="119" t="s">
        <v>669</v>
      </c>
      <c r="J296" s="120">
        <f>BK296</f>
        <v>4810</v>
      </c>
      <c r="L296" s="110"/>
      <c r="M296" s="114"/>
      <c r="P296" s="115">
        <f>SUM(P297:P299)</f>
        <v>2.964</v>
      </c>
      <c r="R296" s="115">
        <f>SUM(R297:R299)</f>
        <v>2.9379999999999996E-2</v>
      </c>
      <c r="T296" s="116">
        <f>SUM(T297:T299)</f>
        <v>0</v>
      </c>
      <c r="AR296" s="111" t="s">
        <v>128</v>
      </c>
      <c r="AT296" s="117" t="s">
        <v>68</v>
      </c>
      <c r="AU296" s="117" t="s">
        <v>74</v>
      </c>
      <c r="AY296" s="111" t="s">
        <v>120</v>
      </c>
      <c r="BK296" s="118">
        <f>SUM(BK297:BK299)</f>
        <v>4810</v>
      </c>
    </row>
    <row r="297" spans="2:65" s="1" customFormat="1" ht="13.9" customHeight="1">
      <c r="B297" s="121"/>
      <c r="C297" s="122" t="s">
        <v>670</v>
      </c>
      <c r="D297" s="122" t="s">
        <v>123</v>
      </c>
      <c r="E297" s="123" t="s">
        <v>671</v>
      </c>
      <c r="F297" s="124" t="s">
        <v>672</v>
      </c>
      <c r="G297" s="125" t="s">
        <v>673</v>
      </c>
      <c r="H297" s="126">
        <v>26</v>
      </c>
      <c r="I297" s="127">
        <v>105</v>
      </c>
      <c r="J297" s="127">
        <f>ROUND(I297*H297,2)</f>
        <v>2730</v>
      </c>
      <c r="K297" s="128"/>
      <c r="L297" s="26"/>
      <c r="M297" s="129" t="s">
        <v>1</v>
      </c>
      <c r="N297" s="130" t="s">
        <v>35</v>
      </c>
      <c r="O297" s="131">
        <v>0.114</v>
      </c>
      <c r="P297" s="131">
        <f>O297*H297</f>
        <v>2.964</v>
      </c>
      <c r="Q297" s="131">
        <v>1.1299999999999999E-3</v>
      </c>
      <c r="R297" s="131">
        <f>Q297*H297</f>
        <v>2.9379999999999996E-2</v>
      </c>
      <c r="S297" s="131">
        <v>0</v>
      </c>
      <c r="T297" s="132">
        <f>S297*H297</f>
        <v>0</v>
      </c>
      <c r="AR297" s="133" t="s">
        <v>182</v>
      </c>
      <c r="AT297" s="133" t="s">
        <v>123</v>
      </c>
      <c r="AU297" s="133" t="s">
        <v>128</v>
      </c>
      <c r="AY297" s="14" t="s">
        <v>120</v>
      </c>
      <c r="BE297" s="134">
        <f>IF(N297="základní",J297,0)</f>
        <v>0</v>
      </c>
      <c r="BF297" s="134">
        <f>IF(N297="snížená",J297,0)</f>
        <v>2730</v>
      </c>
      <c r="BG297" s="134">
        <f>IF(N297="zákl. přenesená",J297,0)</f>
        <v>0</v>
      </c>
      <c r="BH297" s="134">
        <f>IF(N297="sníž. přenesená",J297,0)</f>
        <v>0</v>
      </c>
      <c r="BI297" s="134">
        <f>IF(N297="nulová",J297,0)</f>
        <v>0</v>
      </c>
      <c r="BJ297" s="14" t="s">
        <v>128</v>
      </c>
      <c r="BK297" s="134">
        <f>ROUND(I297*H297,2)</f>
        <v>2730</v>
      </c>
      <c r="BL297" s="14" t="s">
        <v>182</v>
      </c>
      <c r="BM297" s="133" t="s">
        <v>674</v>
      </c>
    </row>
    <row r="298" spans="2:65" s="12" customFormat="1">
      <c r="B298" s="135"/>
      <c r="D298" s="136" t="s">
        <v>130</v>
      </c>
      <c r="E298" s="137" t="s">
        <v>1</v>
      </c>
      <c r="F298" s="138" t="s">
        <v>675</v>
      </c>
      <c r="H298" s="139">
        <v>26</v>
      </c>
      <c r="L298" s="135"/>
      <c r="M298" s="140"/>
      <c r="T298" s="141"/>
      <c r="AT298" s="137" t="s">
        <v>130</v>
      </c>
      <c r="AU298" s="137" t="s">
        <v>128</v>
      </c>
      <c r="AV298" s="12" t="s">
        <v>128</v>
      </c>
      <c r="AW298" s="12" t="s">
        <v>26</v>
      </c>
      <c r="AX298" s="12" t="s">
        <v>74</v>
      </c>
      <c r="AY298" s="137" t="s">
        <v>120</v>
      </c>
    </row>
    <row r="299" spans="2:65" s="1" customFormat="1" ht="13.9" customHeight="1">
      <c r="B299" s="121"/>
      <c r="C299" s="142" t="s">
        <v>676</v>
      </c>
      <c r="D299" s="142" t="s">
        <v>178</v>
      </c>
      <c r="E299" s="143" t="s">
        <v>677</v>
      </c>
      <c r="F299" s="144" t="s">
        <v>678</v>
      </c>
      <c r="G299" s="145" t="s">
        <v>126</v>
      </c>
      <c r="H299" s="146">
        <v>26</v>
      </c>
      <c r="I299" s="147">
        <v>80</v>
      </c>
      <c r="J299" s="147">
        <f>ROUND(I299*H299,2)</f>
        <v>2080</v>
      </c>
      <c r="K299" s="148"/>
      <c r="L299" s="149"/>
      <c r="M299" s="150" t="s">
        <v>1</v>
      </c>
      <c r="N299" s="151" t="s">
        <v>35</v>
      </c>
      <c r="O299" s="131">
        <v>0</v>
      </c>
      <c r="P299" s="131">
        <f>O299*H299</f>
        <v>0</v>
      </c>
      <c r="Q299" s="131">
        <v>0</v>
      </c>
      <c r="R299" s="131">
        <f>Q299*H299</f>
        <v>0</v>
      </c>
      <c r="S299" s="131">
        <v>0</v>
      </c>
      <c r="T299" s="132">
        <f>S299*H299</f>
        <v>0</v>
      </c>
      <c r="AR299" s="133" t="s">
        <v>242</v>
      </c>
      <c r="AT299" s="133" t="s">
        <v>178</v>
      </c>
      <c r="AU299" s="133" t="s">
        <v>128</v>
      </c>
      <c r="AY299" s="14" t="s">
        <v>120</v>
      </c>
      <c r="BE299" s="134">
        <f>IF(N299="základní",J299,0)</f>
        <v>0</v>
      </c>
      <c r="BF299" s="134">
        <f>IF(N299="snížená",J299,0)</f>
        <v>2080</v>
      </c>
      <c r="BG299" s="134">
        <f>IF(N299="zákl. přenesená",J299,0)</f>
        <v>0</v>
      </c>
      <c r="BH299" s="134">
        <f>IF(N299="sníž. přenesená",J299,0)</f>
        <v>0</v>
      </c>
      <c r="BI299" s="134">
        <f>IF(N299="nulová",J299,0)</f>
        <v>0</v>
      </c>
      <c r="BJ299" s="14" t="s">
        <v>128</v>
      </c>
      <c r="BK299" s="134">
        <f>ROUND(I299*H299,2)</f>
        <v>2080</v>
      </c>
      <c r="BL299" s="14" t="s">
        <v>182</v>
      </c>
      <c r="BM299" s="133" t="s">
        <v>679</v>
      </c>
    </row>
    <row r="300" spans="2:65" s="11" customFormat="1" ht="22.7" customHeight="1">
      <c r="B300" s="110"/>
      <c r="D300" s="111" t="s">
        <v>68</v>
      </c>
      <c r="E300" s="119" t="s">
        <v>680</v>
      </c>
      <c r="F300" s="119" t="s">
        <v>681</v>
      </c>
      <c r="J300" s="120">
        <f>BK300</f>
        <v>17840</v>
      </c>
      <c r="L300" s="110"/>
      <c r="M300" s="114"/>
      <c r="P300" s="115">
        <f>SUM(P301:P304)</f>
        <v>22.580000000000002</v>
      </c>
      <c r="R300" s="115">
        <f>SUM(R301:R304)</f>
        <v>13.613800000000001</v>
      </c>
      <c r="T300" s="116">
        <f>SUM(T301:T304)</f>
        <v>0</v>
      </c>
      <c r="AR300" s="111" t="s">
        <v>128</v>
      </c>
      <c r="AT300" s="117" t="s">
        <v>68</v>
      </c>
      <c r="AU300" s="117" t="s">
        <v>74</v>
      </c>
      <c r="AY300" s="111" t="s">
        <v>120</v>
      </c>
      <c r="BK300" s="118">
        <f>SUM(BK301:BK304)</f>
        <v>17840</v>
      </c>
    </row>
    <row r="301" spans="2:65" s="1" customFormat="1" ht="22.9" customHeight="1">
      <c r="B301" s="121"/>
      <c r="C301" s="122" t="s">
        <v>682</v>
      </c>
      <c r="D301" s="122" t="s">
        <v>123</v>
      </c>
      <c r="E301" s="123" t="s">
        <v>683</v>
      </c>
      <c r="F301" s="124" t="s">
        <v>684</v>
      </c>
      <c r="G301" s="125" t="s">
        <v>194</v>
      </c>
      <c r="H301" s="126">
        <v>60</v>
      </c>
      <c r="I301" s="127">
        <v>96</v>
      </c>
      <c r="J301" s="127">
        <f>ROUND(I301*H301,2)</f>
        <v>5760</v>
      </c>
      <c r="K301" s="128"/>
      <c r="L301" s="26"/>
      <c r="M301" s="129" t="s">
        <v>1</v>
      </c>
      <c r="N301" s="130" t="s">
        <v>35</v>
      </c>
      <c r="O301" s="131">
        <v>0.191</v>
      </c>
      <c r="P301" s="131">
        <f>O301*H301</f>
        <v>11.46</v>
      </c>
      <c r="Q301" s="131">
        <v>0</v>
      </c>
      <c r="R301" s="131">
        <f>Q301*H301</f>
        <v>0</v>
      </c>
      <c r="S301" s="131">
        <v>0</v>
      </c>
      <c r="T301" s="132">
        <f>S301*H301</f>
        <v>0</v>
      </c>
      <c r="AR301" s="133" t="s">
        <v>182</v>
      </c>
      <c r="AT301" s="133" t="s">
        <v>123</v>
      </c>
      <c r="AU301" s="133" t="s">
        <v>128</v>
      </c>
      <c r="AY301" s="14" t="s">
        <v>120</v>
      </c>
      <c r="BE301" s="134">
        <f>IF(N301="základní",J301,0)</f>
        <v>0</v>
      </c>
      <c r="BF301" s="134">
        <f>IF(N301="snížená",J301,0)</f>
        <v>5760</v>
      </c>
      <c r="BG301" s="134">
        <f>IF(N301="zákl. přenesená",J301,0)</f>
        <v>0</v>
      </c>
      <c r="BH301" s="134">
        <f>IF(N301="sníž. přenesená",J301,0)</f>
        <v>0</v>
      </c>
      <c r="BI301" s="134">
        <f>IF(N301="nulová",J301,0)</f>
        <v>0</v>
      </c>
      <c r="BJ301" s="14" t="s">
        <v>128</v>
      </c>
      <c r="BK301" s="134">
        <f>ROUND(I301*H301,2)</f>
        <v>5760</v>
      </c>
      <c r="BL301" s="14" t="s">
        <v>182</v>
      </c>
      <c r="BM301" s="133" t="s">
        <v>685</v>
      </c>
    </row>
    <row r="302" spans="2:65" s="1" customFormat="1" ht="22.9" customHeight="1">
      <c r="B302" s="121"/>
      <c r="C302" s="142" t="s">
        <v>686</v>
      </c>
      <c r="D302" s="142" t="s">
        <v>178</v>
      </c>
      <c r="E302" s="143" t="s">
        <v>687</v>
      </c>
      <c r="F302" s="144" t="s">
        <v>688</v>
      </c>
      <c r="G302" s="145" t="s">
        <v>194</v>
      </c>
      <c r="H302" s="146">
        <v>60</v>
      </c>
      <c r="I302" s="147">
        <v>52</v>
      </c>
      <c r="J302" s="147">
        <f>ROUND(I302*H302,2)</f>
        <v>3120</v>
      </c>
      <c r="K302" s="148"/>
      <c r="L302" s="149"/>
      <c r="M302" s="150" t="s">
        <v>1</v>
      </c>
      <c r="N302" s="151" t="s">
        <v>35</v>
      </c>
      <c r="O302" s="131">
        <v>0</v>
      </c>
      <c r="P302" s="131">
        <f>O302*H302</f>
        <v>0</v>
      </c>
      <c r="Q302" s="131">
        <v>2.3000000000000001E-4</v>
      </c>
      <c r="R302" s="131">
        <f>Q302*H302</f>
        <v>1.38E-2</v>
      </c>
      <c r="S302" s="131">
        <v>0</v>
      </c>
      <c r="T302" s="132">
        <f>S302*H302</f>
        <v>0</v>
      </c>
      <c r="AR302" s="133" t="s">
        <v>242</v>
      </c>
      <c r="AT302" s="133" t="s">
        <v>178</v>
      </c>
      <c r="AU302" s="133" t="s">
        <v>128</v>
      </c>
      <c r="AY302" s="14" t="s">
        <v>120</v>
      </c>
      <c r="BE302" s="134">
        <f>IF(N302="základní",J302,0)</f>
        <v>0</v>
      </c>
      <c r="BF302" s="134">
        <f>IF(N302="snížená",J302,0)</f>
        <v>3120</v>
      </c>
      <c r="BG302" s="134">
        <f>IF(N302="zákl. přenesená",J302,0)</f>
        <v>0</v>
      </c>
      <c r="BH302" s="134">
        <f>IF(N302="sníž. přenesená",J302,0)</f>
        <v>0</v>
      </c>
      <c r="BI302" s="134">
        <f>IF(N302="nulová",J302,0)</f>
        <v>0</v>
      </c>
      <c r="BJ302" s="14" t="s">
        <v>128</v>
      </c>
      <c r="BK302" s="134">
        <f>ROUND(I302*H302,2)</f>
        <v>3120</v>
      </c>
      <c r="BL302" s="14" t="s">
        <v>182</v>
      </c>
      <c r="BM302" s="133" t="s">
        <v>689</v>
      </c>
    </row>
    <row r="303" spans="2:65" s="1" customFormat="1" ht="22.9" customHeight="1">
      <c r="B303" s="121"/>
      <c r="C303" s="122" t="s">
        <v>690</v>
      </c>
      <c r="D303" s="122" t="s">
        <v>123</v>
      </c>
      <c r="E303" s="123" t="s">
        <v>691</v>
      </c>
      <c r="F303" s="124" t="s">
        <v>692</v>
      </c>
      <c r="G303" s="125" t="s">
        <v>194</v>
      </c>
      <c r="H303" s="126">
        <v>80</v>
      </c>
      <c r="I303" s="127">
        <v>82</v>
      </c>
      <c r="J303" s="127">
        <f>ROUND(I303*H303,2)</f>
        <v>6560</v>
      </c>
      <c r="K303" s="128"/>
      <c r="L303" s="26"/>
      <c r="M303" s="129" t="s">
        <v>1</v>
      </c>
      <c r="N303" s="130" t="s">
        <v>35</v>
      </c>
      <c r="O303" s="131">
        <v>0.13900000000000001</v>
      </c>
      <c r="P303" s="131">
        <f>O303*H303</f>
        <v>11.120000000000001</v>
      </c>
      <c r="Q303" s="131">
        <v>0</v>
      </c>
      <c r="R303" s="131">
        <f>Q303*H303</f>
        <v>0</v>
      </c>
      <c r="S303" s="131">
        <v>0</v>
      </c>
      <c r="T303" s="132">
        <f>S303*H303</f>
        <v>0</v>
      </c>
      <c r="AR303" s="133" t="s">
        <v>182</v>
      </c>
      <c r="AT303" s="133" t="s">
        <v>123</v>
      </c>
      <c r="AU303" s="133" t="s">
        <v>128</v>
      </c>
      <c r="AY303" s="14" t="s">
        <v>120</v>
      </c>
      <c r="BE303" s="134">
        <f>IF(N303="základní",J303,0)</f>
        <v>0</v>
      </c>
      <c r="BF303" s="134">
        <f>IF(N303="snížená",J303,0)</f>
        <v>6560</v>
      </c>
      <c r="BG303" s="134">
        <f>IF(N303="zákl. přenesená",J303,0)</f>
        <v>0</v>
      </c>
      <c r="BH303" s="134">
        <f>IF(N303="sníž. přenesená",J303,0)</f>
        <v>0</v>
      </c>
      <c r="BI303" s="134">
        <f>IF(N303="nulová",J303,0)</f>
        <v>0</v>
      </c>
      <c r="BJ303" s="14" t="s">
        <v>128</v>
      </c>
      <c r="BK303" s="134">
        <f>ROUND(I303*H303,2)</f>
        <v>6560</v>
      </c>
      <c r="BL303" s="14" t="s">
        <v>182</v>
      </c>
      <c r="BM303" s="133" t="s">
        <v>693</v>
      </c>
    </row>
    <row r="304" spans="2:65" s="1" customFormat="1" ht="13.9" customHeight="1">
      <c r="B304" s="121"/>
      <c r="C304" s="142" t="s">
        <v>694</v>
      </c>
      <c r="D304" s="142" t="s">
        <v>178</v>
      </c>
      <c r="E304" s="143" t="s">
        <v>695</v>
      </c>
      <c r="F304" s="144" t="s">
        <v>696</v>
      </c>
      <c r="G304" s="145" t="s">
        <v>194</v>
      </c>
      <c r="H304" s="146">
        <v>80</v>
      </c>
      <c r="I304" s="147">
        <v>30</v>
      </c>
      <c r="J304" s="147">
        <f>ROUND(I304*H304,2)</f>
        <v>2400</v>
      </c>
      <c r="K304" s="148"/>
      <c r="L304" s="149"/>
      <c r="M304" s="150" t="s">
        <v>1</v>
      </c>
      <c r="N304" s="151" t="s">
        <v>35</v>
      </c>
      <c r="O304" s="131">
        <v>0</v>
      </c>
      <c r="P304" s="131">
        <f>O304*H304</f>
        <v>0</v>
      </c>
      <c r="Q304" s="131">
        <v>0.17</v>
      </c>
      <c r="R304" s="131">
        <f>Q304*H304</f>
        <v>13.600000000000001</v>
      </c>
      <c r="S304" s="131">
        <v>0</v>
      </c>
      <c r="T304" s="132">
        <f>S304*H304</f>
        <v>0</v>
      </c>
      <c r="AR304" s="133" t="s">
        <v>242</v>
      </c>
      <c r="AT304" s="133" t="s">
        <v>178</v>
      </c>
      <c r="AU304" s="133" t="s">
        <v>128</v>
      </c>
      <c r="AY304" s="14" t="s">
        <v>120</v>
      </c>
      <c r="BE304" s="134">
        <f>IF(N304="základní",J304,0)</f>
        <v>0</v>
      </c>
      <c r="BF304" s="134">
        <f>IF(N304="snížená",J304,0)</f>
        <v>2400</v>
      </c>
      <c r="BG304" s="134">
        <f>IF(N304="zákl. přenesená",J304,0)</f>
        <v>0</v>
      </c>
      <c r="BH304" s="134">
        <f>IF(N304="sníž. přenesená",J304,0)</f>
        <v>0</v>
      </c>
      <c r="BI304" s="134">
        <f>IF(N304="nulová",J304,0)</f>
        <v>0</v>
      </c>
      <c r="BJ304" s="14" t="s">
        <v>128</v>
      </c>
      <c r="BK304" s="134">
        <f>ROUND(I304*H304,2)</f>
        <v>2400</v>
      </c>
      <c r="BL304" s="14" t="s">
        <v>182</v>
      </c>
      <c r="BM304" s="133" t="s">
        <v>697</v>
      </c>
    </row>
    <row r="305" spans="2:65" s="11" customFormat="1" ht="22.7" customHeight="1">
      <c r="B305" s="110"/>
      <c r="D305" s="111" t="s">
        <v>68</v>
      </c>
      <c r="E305" s="119" t="s">
        <v>698</v>
      </c>
      <c r="F305" s="119" t="s">
        <v>699</v>
      </c>
      <c r="J305" s="120">
        <f>BK305</f>
        <v>6636</v>
      </c>
      <c r="L305" s="110"/>
      <c r="M305" s="114"/>
      <c r="P305" s="115">
        <f>SUM(P306:P314)</f>
        <v>8.3260000000000005</v>
      </c>
      <c r="R305" s="115">
        <f>SUM(R306:R314)</f>
        <v>6.9709999999999994E-2</v>
      </c>
      <c r="T305" s="116">
        <f>SUM(T306:T314)</f>
        <v>2.2000000000000001E-3</v>
      </c>
      <c r="AR305" s="111" t="s">
        <v>128</v>
      </c>
      <c r="AT305" s="117" t="s">
        <v>68</v>
      </c>
      <c r="AU305" s="117" t="s">
        <v>74</v>
      </c>
      <c r="AY305" s="111" t="s">
        <v>120</v>
      </c>
      <c r="BK305" s="118">
        <f>SUM(BK306:BK314)</f>
        <v>6636</v>
      </c>
    </row>
    <row r="306" spans="2:65" s="1" customFormat="1" ht="22.9" customHeight="1">
      <c r="B306" s="121"/>
      <c r="C306" s="122" t="s">
        <v>700</v>
      </c>
      <c r="D306" s="122" t="s">
        <v>123</v>
      </c>
      <c r="E306" s="123" t="s">
        <v>701</v>
      </c>
      <c r="F306" s="124" t="s">
        <v>702</v>
      </c>
      <c r="G306" s="125" t="s">
        <v>134</v>
      </c>
      <c r="H306" s="126">
        <v>4</v>
      </c>
      <c r="I306" s="127">
        <v>912</v>
      </c>
      <c r="J306" s="127">
        <f>ROUND(I306*H306,2)</f>
        <v>3648</v>
      </c>
      <c r="K306" s="128"/>
      <c r="L306" s="26"/>
      <c r="M306" s="129" t="s">
        <v>1</v>
      </c>
      <c r="N306" s="130" t="s">
        <v>35</v>
      </c>
      <c r="O306" s="131">
        <v>1.04</v>
      </c>
      <c r="P306" s="131">
        <f>O306*H306</f>
        <v>4.16</v>
      </c>
      <c r="Q306" s="131">
        <v>1.6109999999999999E-2</v>
      </c>
      <c r="R306" s="131">
        <f>Q306*H306</f>
        <v>6.4439999999999997E-2</v>
      </c>
      <c r="S306" s="131">
        <v>0</v>
      </c>
      <c r="T306" s="132">
        <f>S306*H306</f>
        <v>0</v>
      </c>
      <c r="AR306" s="133" t="s">
        <v>182</v>
      </c>
      <c r="AT306" s="133" t="s">
        <v>123</v>
      </c>
      <c r="AU306" s="133" t="s">
        <v>128</v>
      </c>
      <c r="AY306" s="14" t="s">
        <v>120</v>
      </c>
      <c r="BE306" s="134">
        <f>IF(N306="základní",J306,0)</f>
        <v>0</v>
      </c>
      <c r="BF306" s="134">
        <f>IF(N306="snížená",J306,0)</f>
        <v>3648</v>
      </c>
      <c r="BG306" s="134">
        <f>IF(N306="zákl. přenesená",J306,0)</f>
        <v>0</v>
      </c>
      <c r="BH306" s="134">
        <f>IF(N306="sníž. přenesená",J306,0)</f>
        <v>0</v>
      </c>
      <c r="BI306" s="134">
        <f>IF(N306="nulová",J306,0)</f>
        <v>0</v>
      </c>
      <c r="BJ306" s="14" t="s">
        <v>128</v>
      </c>
      <c r="BK306" s="134">
        <f>ROUND(I306*H306,2)</f>
        <v>3648</v>
      </c>
      <c r="BL306" s="14" t="s">
        <v>182</v>
      </c>
      <c r="BM306" s="133" t="s">
        <v>703</v>
      </c>
    </row>
    <row r="307" spans="2:65" s="12" customFormat="1">
      <c r="B307" s="135"/>
      <c r="D307" s="136" t="s">
        <v>130</v>
      </c>
      <c r="E307" s="137" t="s">
        <v>1</v>
      </c>
      <c r="F307" s="138" t="s">
        <v>704</v>
      </c>
      <c r="H307" s="139">
        <v>4</v>
      </c>
      <c r="L307" s="135"/>
      <c r="M307" s="140"/>
      <c r="T307" s="141"/>
      <c r="AT307" s="137" t="s">
        <v>130</v>
      </c>
      <c r="AU307" s="137" t="s">
        <v>128</v>
      </c>
      <c r="AV307" s="12" t="s">
        <v>128</v>
      </c>
      <c r="AW307" s="12" t="s">
        <v>26</v>
      </c>
      <c r="AX307" s="12" t="s">
        <v>74</v>
      </c>
      <c r="AY307" s="137" t="s">
        <v>120</v>
      </c>
    </row>
    <row r="308" spans="2:65" s="1" customFormat="1" ht="13.9" customHeight="1">
      <c r="B308" s="121"/>
      <c r="C308" s="122" t="s">
        <v>705</v>
      </c>
      <c r="D308" s="122" t="s">
        <v>123</v>
      </c>
      <c r="E308" s="123" t="s">
        <v>706</v>
      </c>
      <c r="F308" s="124" t="s">
        <v>707</v>
      </c>
      <c r="G308" s="125" t="s">
        <v>194</v>
      </c>
      <c r="H308" s="126">
        <v>4</v>
      </c>
      <c r="I308" s="127">
        <v>215</v>
      </c>
      <c r="J308" s="127">
        <f t="shared" ref="J308:J314" si="80">ROUND(I308*H308,2)</f>
        <v>860</v>
      </c>
      <c r="K308" s="128"/>
      <c r="L308" s="26"/>
      <c r="M308" s="129" t="s">
        <v>1</v>
      </c>
      <c r="N308" s="130" t="s">
        <v>35</v>
      </c>
      <c r="O308" s="131">
        <v>0.39</v>
      </c>
      <c r="P308" s="131">
        <f t="shared" ref="P308:P314" si="81">O308*H308</f>
        <v>1.56</v>
      </c>
      <c r="Q308" s="131">
        <v>5.1999999999999995E-4</v>
      </c>
      <c r="R308" s="131">
        <f t="shared" ref="R308:R314" si="82">Q308*H308</f>
        <v>2.0799999999999998E-3</v>
      </c>
      <c r="S308" s="131">
        <v>0</v>
      </c>
      <c r="T308" s="132">
        <f t="shared" ref="T308:T314" si="83">S308*H308</f>
        <v>0</v>
      </c>
      <c r="AR308" s="133" t="s">
        <v>182</v>
      </c>
      <c r="AT308" s="133" t="s">
        <v>123</v>
      </c>
      <c r="AU308" s="133" t="s">
        <v>128</v>
      </c>
      <c r="AY308" s="14" t="s">
        <v>120</v>
      </c>
      <c r="BE308" s="134">
        <f t="shared" ref="BE308:BE314" si="84">IF(N308="základní",J308,0)</f>
        <v>0</v>
      </c>
      <c r="BF308" s="134">
        <f t="shared" ref="BF308:BF314" si="85">IF(N308="snížená",J308,0)</f>
        <v>860</v>
      </c>
      <c r="BG308" s="134">
        <f t="shared" ref="BG308:BG314" si="86">IF(N308="zákl. přenesená",J308,0)</f>
        <v>0</v>
      </c>
      <c r="BH308" s="134">
        <f t="shared" ref="BH308:BH314" si="87">IF(N308="sníž. přenesená",J308,0)</f>
        <v>0</v>
      </c>
      <c r="BI308" s="134">
        <f t="shared" ref="BI308:BI314" si="88">IF(N308="nulová",J308,0)</f>
        <v>0</v>
      </c>
      <c r="BJ308" s="14" t="s">
        <v>128</v>
      </c>
      <c r="BK308" s="134">
        <f t="shared" ref="BK308:BK314" si="89">ROUND(I308*H308,2)</f>
        <v>860</v>
      </c>
      <c r="BL308" s="14" t="s">
        <v>182</v>
      </c>
      <c r="BM308" s="133" t="s">
        <v>708</v>
      </c>
    </row>
    <row r="309" spans="2:65" s="1" customFormat="1" ht="13.9" customHeight="1">
      <c r="B309" s="121"/>
      <c r="C309" s="122" t="s">
        <v>709</v>
      </c>
      <c r="D309" s="122" t="s">
        <v>123</v>
      </c>
      <c r="E309" s="123" t="s">
        <v>710</v>
      </c>
      <c r="F309" s="124" t="s">
        <v>711</v>
      </c>
      <c r="G309" s="125" t="s">
        <v>194</v>
      </c>
      <c r="H309" s="126">
        <v>4</v>
      </c>
      <c r="I309" s="127">
        <v>107</v>
      </c>
      <c r="J309" s="127">
        <f t="shared" si="80"/>
        <v>428</v>
      </c>
      <c r="K309" s="128"/>
      <c r="L309" s="26"/>
      <c r="M309" s="129" t="s">
        <v>1</v>
      </c>
      <c r="N309" s="130" t="s">
        <v>35</v>
      </c>
      <c r="O309" s="131">
        <v>0.18</v>
      </c>
      <c r="P309" s="131">
        <f t="shared" si="81"/>
        <v>0.72</v>
      </c>
      <c r="Q309" s="131">
        <v>2.5999999999999998E-4</v>
      </c>
      <c r="R309" s="131">
        <f t="shared" si="82"/>
        <v>1.0399999999999999E-3</v>
      </c>
      <c r="S309" s="131">
        <v>0</v>
      </c>
      <c r="T309" s="132">
        <f t="shared" si="83"/>
        <v>0</v>
      </c>
      <c r="AR309" s="133" t="s">
        <v>182</v>
      </c>
      <c r="AT309" s="133" t="s">
        <v>123</v>
      </c>
      <c r="AU309" s="133" t="s">
        <v>128</v>
      </c>
      <c r="AY309" s="14" t="s">
        <v>120</v>
      </c>
      <c r="BE309" s="134">
        <f t="shared" si="84"/>
        <v>0</v>
      </c>
      <c r="BF309" s="134">
        <f t="shared" si="85"/>
        <v>428</v>
      </c>
      <c r="BG309" s="134">
        <f t="shared" si="86"/>
        <v>0</v>
      </c>
      <c r="BH309" s="134">
        <f t="shared" si="87"/>
        <v>0</v>
      </c>
      <c r="BI309" s="134">
        <f t="shared" si="88"/>
        <v>0</v>
      </c>
      <c r="BJ309" s="14" t="s">
        <v>128</v>
      </c>
      <c r="BK309" s="134">
        <f t="shared" si="89"/>
        <v>428</v>
      </c>
      <c r="BL309" s="14" t="s">
        <v>182</v>
      </c>
      <c r="BM309" s="133" t="s">
        <v>712</v>
      </c>
    </row>
    <row r="310" spans="2:65" s="1" customFormat="1" ht="13.9" customHeight="1">
      <c r="B310" s="121"/>
      <c r="C310" s="122" t="s">
        <v>713</v>
      </c>
      <c r="D310" s="122" t="s">
        <v>123</v>
      </c>
      <c r="E310" s="123" t="s">
        <v>714</v>
      </c>
      <c r="F310" s="124" t="s">
        <v>715</v>
      </c>
      <c r="G310" s="125" t="s">
        <v>194</v>
      </c>
      <c r="H310" s="126">
        <v>2</v>
      </c>
      <c r="I310" s="127">
        <v>112</v>
      </c>
      <c r="J310" s="127">
        <f t="shared" si="80"/>
        <v>224</v>
      </c>
      <c r="K310" s="128"/>
      <c r="L310" s="26"/>
      <c r="M310" s="129" t="s">
        <v>1</v>
      </c>
      <c r="N310" s="130" t="s">
        <v>35</v>
      </c>
      <c r="O310" s="131">
        <v>0.23</v>
      </c>
      <c r="P310" s="131">
        <f t="shared" si="81"/>
        <v>0.46</v>
      </c>
      <c r="Q310" s="131">
        <v>2.5999999999999998E-4</v>
      </c>
      <c r="R310" s="131">
        <f t="shared" si="82"/>
        <v>5.1999999999999995E-4</v>
      </c>
      <c r="S310" s="131">
        <v>0</v>
      </c>
      <c r="T310" s="132">
        <f t="shared" si="83"/>
        <v>0</v>
      </c>
      <c r="AR310" s="133" t="s">
        <v>182</v>
      </c>
      <c r="AT310" s="133" t="s">
        <v>123</v>
      </c>
      <c r="AU310" s="133" t="s">
        <v>128</v>
      </c>
      <c r="AY310" s="14" t="s">
        <v>120</v>
      </c>
      <c r="BE310" s="134">
        <f t="shared" si="84"/>
        <v>0</v>
      </c>
      <c r="BF310" s="134">
        <f t="shared" si="85"/>
        <v>224</v>
      </c>
      <c r="BG310" s="134">
        <f t="shared" si="86"/>
        <v>0</v>
      </c>
      <c r="BH310" s="134">
        <f t="shared" si="87"/>
        <v>0</v>
      </c>
      <c r="BI310" s="134">
        <f t="shared" si="88"/>
        <v>0</v>
      </c>
      <c r="BJ310" s="14" t="s">
        <v>128</v>
      </c>
      <c r="BK310" s="134">
        <f t="shared" si="89"/>
        <v>224</v>
      </c>
      <c r="BL310" s="14" t="s">
        <v>182</v>
      </c>
      <c r="BM310" s="133" t="s">
        <v>716</v>
      </c>
    </row>
    <row r="311" spans="2:65" s="1" customFormat="1" ht="13.9" customHeight="1">
      <c r="B311" s="121"/>
      <c r="C311" s="122" t="s">
        <v>717</v>
      </c>
      <c r="D311" s="122" t="s">
        <v>123</v>
      </c>
      <c r="E311" s="123" t="s">
        <v>718</v>
      </c>
      <c r="F311" s="124" t="s">
        <v>719</v>
      </c>
      <c r="G311" s="125" t="s">
        <v>134</v>
      </c>
      <c r="H311" s="126">
        <v>4</v>
      </c>
      <c r="I311" s="127">
        <v>30</v>
      </c>
      <c r="J311" s="127">
        <f t="shared" si="80"/>
        <v>120</v>
      </c>
      <c r="K311" s="128"/>
      <c r="L311" s="26"/>
      <c r="M311" s="129" t="s">
        <v>1</v>
      </c>
      <c r="N311" s="130" t="s">
        <v>35</v>
      </c>
      <c r="O311" s="131">
        <v>0.04</v>
      </c>
      <c r="P311" s="131">
        <f t="shared" si="81"/>
        <v>0.16</v>
      </c>
      <c r="Q311" s="131">
        <v>1E-4</v>
      </c>
      <c r="R311" s="131">
        <f t="shared" si="82"/>
        <v>4.0000000000000002E-4</v>
      </c>
      <c r="S311" s="131">
        <v>0</v>
      </c>
      <c r="T311" s="132">
        <f t="shared" si="83"/>
        <v>0</v>
      </c>
      <c r="AR311" s="133" t="s">
        <v>182</v>
      </c>
      <c r="AT311" s="133" t="s">
        <v>123</v>
      </c>
      <c r="AU311" s="133" t="s">
        <v>128</v>
      </c>
      <c r="AY311" s="14" t="s">
        <v>120</v>
      </c>
      <c r="BE311" s="134">
        <f t="shared" si="84"/>
        <v>0</v>
      </c>
      <c r="BF311" s="134">
        <f t="shared" si="85"/>
        <v>120</v>
      </c>
      <c r="BG311" s="134">
        <f t="shared" si="86"/>
        <v>0</v>
      </c>
      <c r="BH311" s="134">
        <f t="shared" si="87"/>
        <v>0</v>
      </c>
      <c r="BI311" s="134">
        <f t="shared" si="88"/>
        <v>0</v>
      </c>
      <c r="BJ311" s="14" t="s">
        <v>128</v>
      </c>
      <c r="BK311" s="134">
        <f t="shared" si="89"/>
        <v>120</v>
      </c>
      <c r="BL311" s="14" t="s">
        <v>182</v>
      </c>
      <c r="BM311" s="133" t="s">
        <v>720</v>
      </c>
    </row>
    <row r="312" spans="2:65" s="1" customFormat="1" ht="22.9" customHeight="1">
      <c r="B312" s="121"/>
      <c r="C312" s="122" t="s">
        <v>721</v>
      </c>
      <c r="D312" s="122" t="s">
        <v>123</v>
      </c>
      <c r="E312" s="123" t="s">
        <v>722</v>
      </c>
      <c r="F312" s="124" t="s">
        <v>723</v>
      </c>
      <c r="G312" s="125" t="s">
        <v>126</v>
      </c>
      <c r="H312" s="126">
        <v>1</v>
      </c>
      <c r="I312" s="127">
        <v>446</v>
      </c>
      <c r="J312" s="127">
        <f t="shared" si="80"/>
        <v>446</v>
      </c>
      <c r="K312" s="128"/>
      <c r="L312" s="26"/>
      <c r="M312" s="129" t="s">
        <v>1</v>
      </c>
      <c r="N312" s="130" t="s">
        <v>35</v>
      </c>
      <c r="O312" s="131">
        <v>0.96599999999999997</v>
      </c>
      <c r="P312" s="131">
        <f t="shared" si="81"/>
        <v>0.96599999999999997</v>
      </c>
      <c r="Q312" s="131">
        <v>6.4999999999999997E-4</v>
      </c>
      <c r="R312" s="131">
        <f t="shared" si="82"/>
        <v>6.4999999999999997E-4</v>
      </c>
      <c r="S312" s="131">
        <v>2.2000000000000001E-3</v>
      </c>
      <c r="T312" s="132">
        <f t="shared" si="83"/>
        <v>2.2000000000000001E-3</v>
      </c>
      <c r="AR312" s="133" t="s">
        <v>182</v>
      </c>
      <c r="AT312" s="133" t="s">
        <v>123</v>
      </c>
      <c r="AU312" s="133" t="s">
        <v>128</v>
      </c>
      <c r="AY312" s="14" t="s">
        <v>120</v>
      </c>
      <c r="BE312" s="134">
        <f t="shared" si="84"/>
        <v>0</v>
      </c>
      <c r="BF312" s="134">
        <f t="shared" si="85"/>
        <v>446</v>
      </c>
      <c r="BG312" s="134">
        <f t="shared" si="86"/>
        <v>0</v>
      </c>
      <c r="BH312" s="134">
        <f t="shared" si="87"/>
        <v>0</v>
      </c>
      <c r="BI312" s="134">
        <f t="shared" si="88"/>
        <v>0</v>
      </c>
      <c r="BJ312" s="14" t="s">
        <v>128</v>
      </c>
      <c r="BK312" s="134">
        <f t="shared" si="89"/>
        <v>446</v>
      </c>
      <c r="BL312" s="14" t="s">
        <v>182</v>
      </c>
      <c r="BM312" s="133" t="s">
        <v>724</v>
      </c>
    </row>
    <row r="313" spans="2:65" s="1" customFormat="1" ht="13.9" customHeight="1">
      <c r="B313" s="121"/>
      <c r="C313" s="122" t="s">
        <v>725</v>
      </c>
      <c r="D313" s="122" t="s">
        <v>123</v>
      </c>
      <c r="E313" s="123" t="s">
        <v>726</v>
      </c>
      <c r="F313" s="124" t="s">
        <v>727</v>
      </c>
      <c r="G313" s="125" t="s">
        <v>126</v>
      </c>
      <c r="H313" s="126">
        <v>1</v>
      </c>
      <c r="I313" s="127">
        <v>165</v>
      </c>
      <c r="J313" s="127">
        <f t="shared" si="80"/>
        <v>165</v>
      </c>
      <c r="K313" s="128"/>
      <c r="L313" s="26"/>
      <c r="M313" s="129" t="s">
        <v>1</v>
      </c>
      <c r="N313" s="130" t="s">
        <v>35</v>
      </c>
      <c r="O313" s="131">
        <v>0.3</v>
      </c>
      <c r="P313" s="131">
        <f t="shared" si="81"/>
        <v>0.3</v>
      </c>
      <c r="Q313" s="131">
        <v>3.0000000000000001E-5</v>
      </c>
      <c r="R313" s="131">
        <f t="shared" si="82"/>
        <v>3.0000000000000001E-5</v>
      </c>
      <c r="S313" s="131">
        <v>0</v>
      </c>
      <c r="T313" s="132">
        <f t="shared" si="83"/>
        <v>0</v>
      </c>
      <c r="AR313" s="133" t="s">
        <v>182</v>
      </c>
      <c r="AT313" s="133" t="s">
        <v>123</v>
      </c>
      <c r="AU313" s="133" t="s">
        <v>128</v>
      </c>
      <c r="AY313" s="14" t="s">
        <v>120</v>
      </c>
      <c r="BE313" s="134">
        <f t="shared" si="84"/>
        <v>0</v>
      </c>
      <c r="BF313" s="134">
        <f t="shared" si="85"/>
        <v>165</v>
      </c>
      <c r="BG313" s="134">
        <f t="shared" si="86"/>
        <v>0</v>
      </c>
      <c r="BH313" s="134">
        <f t="shared" si="87"/>
        <v>0</v>
      </c>
      <c r="BI313" s="134">
        <f t="shared" si="88"/>
        <v>0</v>
      </c>
      <c r="BJ313" s="14" t="s">
        <v>128</v>
      </c>
      <c r="BK313" s="134">
        <f t="shared" si="89"/>
        <v>165</v>
      </c>
      <c r="BL313" s="14" t="s">
        <v>182</v>
      </c>
      <c r="BM313" s="133" t="s">
        <v>728</v>
      </c>
    </row>
    <row r="314" spans="2:65" s="1" customFormat="1" ht="13.9" customHeight="1">
      <c r="B314" s="121"/>
      <c r="C314" s="142" t="s">
        <v>729</v>
      </c>
      <c r="D314" s="142" t="s">
        <v>178</v>
      </c>
      <c r="E314" s="143" t="s">
        <v>730</v>
      </c>
      <c r="F314" s="144" t="s">
        <v>731</v>
      </c>
      <c r="G314" s="145" t="s">
        <v>126</v>
      </c>
      <c r="H314" s="146">
        <v>1</v>
      </c>
      <c r="I314" s="147">
        <v>745</v>
      </c>
      <c r="J314" s="147">
        <f t="shared" si="80"/>
        <v>745</v>
      </c>
      <c r="K314" s="148"/>
      <c r="L314" s="149"/>
      <c r="M314" s="150" t="s">
        <v>1</v>
      </c>
      <c r="N314" s="151" t="s">
        <v>35</v>
      </c>
      <c r="O314" s="131">
        <v>0</v>
      </c>
      <c r="P314" s="131">
        <f t="shared" si="81"/>
        <v>0</v>
      </c>
      <c r="Q314" s="131">
        <v>5.5000000000000003E-4</v>
      </c>
      <c r="R314" s="131">
        <f t="shared" si="82"/>
        <v>5.5000000000000003E-4</v>
      </c>
      <c r="S314" s="131">
        <v>0</v>
      </c>
      <c r="T314" s="132">
        <f t="shared" si="83"/>
        <v>0</v>
      </c>
      <c r="AR314" s="133" t="s">
        <v>242</v>
      </c>
      <c r="AT314" s="133" t="s">
        <v>178</v>
      </c>
      <c r="AU314" s="133" t="s">
        <v>128</v>
      </c>
      <c r="AY314" s="14" t="s">
        <v>120</v>
      </c>
      <c r="BE314" s="134">
        <f t="shared" si="84"/>
        <v>0</v>
      </c>
      <c r="BF314" s="134">
        <f t="shared" si="85"/>
        <v>745</v>
      </c>
      <c r="BG314" s="134">
        <f t="shared" si="86"/>
        <v>0</v>
      </c>
      <c r="BH314" s="134">
        <f t="shared" si="87"/>
        <v>0</v>
      </c>
      <c r="BI314" s="134">
        <f t="shared" si="88"/>
        <v>0</v>
      </c>
      <c r="BJ314" s="14" t="s">
        <v>128</v>
      </c>
      <c r="BK314" s="134">
        <f t="shared" si="89"/>
        <v>745</v>
      </c>
      <c r="BL314" s="14" t="s">
        <v>182</v>
      </c>
      <c r="BM314" s="133" t="s">
        <v>732</v>
      </c>
    </row>
    <row r="315" spans="2:65" s="11" customFormat="1" ht="22.7" customHeight="1">
      <c r="B315" s="110"/>
      <c r="D315" s="111" t="s">
        <v>68</v>
      </c>
      <c r="E315" s="119" t="s">
        <v>733</v>
      </c>
      <c r="F315" s="119" t="s">
        <v>734</v>
      </c>
      <c r="J315" s="120">
        <f>BK315</f>
        <v>8360</v>
      </c>
      <c r="L315" s="110"/>
      <c r="M315" s="114"/>
      <c r="P315" s="115">
        <f>SUM(P316:P317)</f>
        <v>10.199999999999999</v>
      </c>
      <c r="R315" s="115">
        <f>SUM(R316:R317)</f>
        <v>4.8000000000000004E-3</v>
      </c>
      <c r="T315" s="116">
        <f>SUM(T316:T317)</f>
        <v>0</v>
      </c>
      <c r="AR315" s="111" t="s">
        <v>128</v>
      </c>
      <c r="AT315" s="117" t="s">
        <v>68</v>
      </c>
      <c r="AU315" s="117" t="s">
        <v>74</v>
      </c>
      <c r="AY315" s="111" t="s">
        <v>120</v>
      </c>
      <c r="BK315" s="118">
        <f>SUM(BK316:BK317)</f>
        <v>8360</v>
      </c>
    </row>
    <row r="316" spans="2:65" s="1" customFormat="1" ht="22.9" customHeight="1">
      <c r="B316" s="121"/>
      <c r="C316" s="122" t="s">
        <v>735</v>
      </c>
      <c r="D316" s="122" t="s">
        <v>123</v>
      </c>
      <c r="E316" s="123" t="s">
        <v>736</v>
      </c>
      <c r="F316" s="124" t="s">
        <v>737</v>
      </c>
      <c r="G316" s="125" t="s">
        <v>194</v>
      </c>
      <c r="H316" s="126">
        <v>20</v>
      </c>
      <c r="I316" s="127">
        <v>360</v>
      </c>
      <c r="J316" s="127">
        <f>ROUND(I316*H316,2)</f>
        <v>7200</v>
      </c>
      <c r="K316" s="128"/>
      <c r="L316" s="26"/>
      <c r="M316" s="129" t="s">
        <v>1</v>
      </c>
      <c r="N316" s="130" t="s">
        <v>35</v>
      </c>
      <c r="O316" s="131">
        <v>0.4</v>
      </c>
      <c r="P316" s="131">
        <f>O316*H316</f>
        <v>8</v>
      </c>
      <c r="Q316" s="131">
        <v>2.4000000000000001E-4</v>
      </c>
      <c r="R316" s="131">
        <f>Q316*H316</f>
        <v>4.8000000000000004E-3</v>
      </c>
      <c r="S316" s="131">
        <v>0</v>
      </c>
      <c r="T316" s="132">
        <f>S316*H316</f>
        <v>0</v>
      </c>
      <c r="AR316" s="133" t="s">
        <v>182</v>
      </c>
      <c r="AT316" s="133" t="s">
        <v>123</v>
      </c>
      <c r="AU316" s="133" t="s">
        <v>128</v>
      </c>
      <c r="AY316" s="14" t="s">
        <v>120</v>
      </c>
      <c r="BE316" s="134">
        <f>IF(N316="základní",J316,0)</f>
        <v>0</v>
      </c>
      <c r="BF316" s="134">
        <f>IF(N316="snížená",J316,0)</f>
        <v>7200</v>
      </c>
      <c r="BG316" s="134">
        <f>IF(N316="zákl. přenesená",J316,0)</f>
        <v>0</v>
      </c>
      <c r="BH316" s="134">
        <f>IF(N316="sníž. přenesená",J316,0)</f>
        <v>0</v>
      </c>
      <c r="BI316" s="134">
        <f>IF(N316="nulová",J316,0)</f>
        <v>0</v>
      </c>
      <c r="BJ316" s="14" t="s">
        <v>128</v>
      </c>
      <c r="BK316" s="134">
        <f>ROUND(I316*H316,2)</f>
        <v>7200</v>
      </c>
      <c r="BL316" s="14" t="s">
        <v>182</v>
      </c>
      <c r="BM316" s="133" t="s">
        <v>738</v>
      </c>
    </row>
    <row r="317" spans="2:65" s="1" customFormat="1" ht="22.9" customHeight="1">
      <c r="B317" s="121"/>
      <c r="C317" s="122" t="s">
        <v>739</v>
      </c>
      <c r="D317" s="122" t="s">
        <v>123</v>
      </c>
      <c r="E317" s="123" t="s">
        <v>740</v>
      </c>
      <c r="F317" s="124" t="s">
        <v>741</v>
      </c>
      <c r="G317" s="125" t="s">
        <v>194</v>
      </c>
      <c r="H317" s="126">
        <v>20</v>
      </c>
      <c r="I317" s="127">
        <v>58</v>
      </c>
      <c r="J317" s="127">
        <f>ROUND(I317*H317,2)</f>
        <v>1160</v>
      </c>
      <c r="K317" s="128"/>
      <c r="L317" s="26"/>
      <c r="M317" s="129" t="s">
        <v>1</v>
      </c>
      <c r="N317" s="130" t="s">
        <v>35</v>
      </c>
      <c r="O317" s="131">
        <v>0.11</v>
      </c>
      <c r="P317" s="131">
        <f>O317*H317</f>
        <v>2.2000000000000002</v>
      </c>
      <c r="Q317" s="131">
        <v>0</v>
      </c>
      <c r="R317" s="131">
        <f>Q317*H317</f>
        <v>0</v>
      </c>
      <c r="S317" s="131">
        <v>0</v>
      </c>
      <c r="T317" s="132">
        <f>S317*H317</f>
        <v>0</v>
      </c>
      <c r="AR317" s="133" t="s">
        <v>182</v>
      </c>
      <c r="AT317" s="133" t="s">
        <v>123</v>
      </c>
      <c r="AU317" s="133" t="s">
        <v>128</v>
      </c>
      <c r="AY317" s="14" t="s">
        <v>120</v>
      </c>
      <c r="BE317" s="134">
        <f>IF(N317="základní",J317,0)</f>
        <v>0</v>
      </c>
      <c r="BF317" s="134">
        <f>IF(N317="snížená",J317,0)</f>
        <v>1160</v>
      </c>
      <c r="BG317" s="134">
        <f>IF(N317="zákl. přenesená",J317,0)</f>
        <v>0</v>
      </c>
      <c r="BH317" s="134">
        <f>IF(N317="sníž. přenesená",J317,0)</f>
        <v>0</v>
      </c>
      <c r="BI317" s="134">
        <f>IF(N317="nulová",J317,0)</f>
        <v>0</v>
      </c>
      <c r="BJ317" s="14" t="s">
        <v>128</v>
      </c>
      <c r="BK317" s="134">
        <f>ROUND(I317*H317,2)</f>
        <v>1160</v>
      </c>
      <c r="BL317" s="14" t="s">
        <v>182</v>
      </c>
      <c r="BM317" s="133" t="s">
        <v>742</v>
      </c>
    </row>
    <row r="318" spans="2:65" s="11" customFormat="1" ht="22.7" customHeight="1">
      <c r="B318" s="110"/>
      <c r="D318" s="111" t="s">
        <v>68</v>
      </c>
      <c r="E318" s="119" t="s">
        <v>743</v>
      </c>
      <c r="F318" s="119" t="s">
        <v>744</v>
      </c>
      <c r="J318" s="120">
        <f>BK318</f>
        <v>24366</v>
      </c>
      <c r="L318" s="110"/>
      <c r="M318" s="114"/>
      <c r="P318" s="115">
        <f>SUM(P319:P324)</f>
        <v>32.513999999999996</v>
      </c>
      <c r="R318" s="115">
        <f>SUM(R319:R324)</f>
        <v>2.3240000000000004E-2</v>
      </c>
      <c r="T318" s="116">
        <f>SUM(T319:T324)</f>
        <v>0</v>
      </c>
      <c r="AR318" s="111" t="s">
        <v>128</v>
      </c>
      <c r="AT318" s="117" t="s">
        <v>68</v>
      </c>
      <c r="AU318" s="117" t="s">
        <v>74</v>
      </c>
      <c r="AY318" s="111" t="s">
        <v>120</v>
      </c>
      <c r="BK318" s="118">
        <f>SUM(BK319:BK324)</f>
        <v>24366</v>
      </c>
    </row>
    <row r="319" spans="2:65" s="1" customFormat="1" ht="22.9" customHeight="1">
      <c r="B319" s="121"/>
      <c r="C319" s="122" t="s">
        <v>745</v>
      </c>
      <c r="D319" s="122" t="s">
        <v>123</v>
      </c>
      <c r="E319" s="123" t="s">
        <v>746</v>
      </c>
      <c r="F319" s="124" t="s">
        <v>747</v>
      </c>
      <c r="G319" s="125" t="s">
        <v>134</v>
      </c>
      <c r="H319" s="126">
        <v>10</v>
      </c>
      <c r="I319" s="127">
        <v>80</v>
      </c>
      <c r="J319" s="127">
        <f>ROUND(I319*H319,2)</f>
        <v>800</v>
      </c>
      <c r="K319" s="128"/>
      <c r="L319" s="26"/>
      <c r="M319" s="129" t="s">
        <v>1</v>
      </c>
      <c r="N319" s="130" t="s">
        <v>35</v>
      </c>
      <c r="O319" s="131">
        <v>0.11700000000000001</v>
      </c>
      <c r="P319" s="131">
        <f>O319*H319</f>
        <v>1.1700000000000002</v>
      </c>
      <c r="Q319" s="131">
        <v>6.9999999999999994E-5</v>
      </c>
      <c r="R319" s="131">
        <f>Q319*H319</f>
        <v>6.9999999999999988E-4</v>
      </c>
      <c r="S319" s="131">
        <v>0</v>
      </c>
      <c r="T319" s="132">
        <f>S319*H319</f>
        <v>0</v>
      </c>
      <c r="AR319" s="133" t="s">
        <v>182</v>
      </c>
      <c r="AT319" s="133" t="s">
        <v>123</v>
      </c>
      <c r="AU319" s="133" t="s">
        <v>128</v>
      </c>
      <c r="AY319" s="14" t="s">
        <v>120</v>
      </c>
      <c r="BE319" s="134">
        <f>IF(N319="základní",J319,0)</f>
        <v>0</v>
      </c>
      <c r="BF319" s="134">
        <f>IF(N319="snížená",J319,0)</f>
        <v>800</v>
      </c>
      <c r="BG319" s="134">
        <f>IF(N319="zákl. přenesená",J319,0)</f>
        <v>0</v>
      </c>
      <c r="BH319" s="134">
        <f>IF(N319="sníž. přenesená",J319,0)</f>
        <v>0</v>
      </c>
      <c r="BI319" s="134">
        <f>IF(N319="nulová",J319,0)</f>
        <v>0</v>
      </c>
      <c r="BJ319" s="14" t="s">
        <v>128</v>
      </c>
      <c r="BK319" s="134">
        <f>ROUND(I319*H319,2)</f>
        <v>800</v>
      </c>
      <c r="BL319" s="14" t="s">
        <v>182</v>
      </c>
      <c r="BM319" s="133" t="s">
        <v>748</v>
      </c>
    </row>
    <row r="320" spans="2:65" s="1" customFormat="1" ht="13.9" customHeight="1">
      <c r="B320" s="121"/>
      <c r="C320" s="122" t="s">
        <v>749</v>
      </c>
      <c r="D320" s="122" t="s">
        <v>123</v>
      </c>
      <c r="E320" s="123" t="s">
        <v>750</v>
      </c>
      <c r="F320" s="124" t="s">
        <v>751</v>
      </c>
      <c r="G320" s="125" t="s">
        <v>134</v>
      </c>
      <c r="H320" s="126">
        <v>10</v>
      </c>
      <c r="I320" s="127">
        <v>6</v>
      </c>
      <c r="J320" s="127">
        <f>ROUND(I320*H320,2)</f>
        <v>60</v>
      </c>
      <c r="K320" s="128"/>
      <c r="L320" s="26"/>
      <c r="M320" s="129" t="s">
        <v>1</v>
      </c>
      <c r="N320" s="130" t="s">
        <v>35</v>
      </c>
      <c r="O320" s="131">
        <v>1.0999999999999999E-2</v>
      </c>
      <c r="P320" s="131">
        <f>O320*H320</f>
        <v>0.10999999999999999</v>
      </c>
      <c r="Q320" s="131">
        <v>0</v>
      </c>
      <c r="R320" s="131">
        <f>Q320*H320</f>
        <v>0</v>
      </c>
      <c r="S320" s="131">
        <v>0</v>
      </c>
      <c r="T320" s="132">
        <f>S320*H320</f>
        <v>0</v>
      </c>
      <c r="AR320" s="133" t="s">
        <v>182</v>
      </c>
      <c r="AT320" s="133" t="s">
        <v>123</v>
      </c>
      <c r="AU320" s="133" t="s">
        <v>128</v>
      </c>
      <c r="AY320" s="14" t="s">
        <v>120</v>
      </c>
      <c r="BE320" s="134">
        <f>IF(N320="základní",J320,0)</f>
        <v>0</v>
      </c>
      <c r="BF320" s="134">
        <f>IF(N320="snížená",J320,0)</f>
        <v>60</v>
      </c>
      <c r="BG320" s="134">
        <f>IF(N320="zákl. přenesená",J320,0)</f>
        <v>0</v>
      </c>
      <c r="BH320" s="134">
        <f>IF(N320="sníž. přenesená",J320,0)</f>
        <v>0</v>
      </c>
      <c r="BI320" s="134">
        <f>IF(N320="nulová",J320,0)</f>
        <v>0</v>
      </c>
      <c r="BJ320" s="14" t="s">
        <v>128</v>
      </c>
      <c r="BK320" s="134">
        <f>ROUND(I320*H320,2)</f>
        <v>60</v>
      </c>
      <c r="BL320" s="14" t="s">
        <v>182</v>
      </c>
      <c r="BM320" s="133" t="s">
        <v>752</v>
      </c>
    </row>
    <row r="321" spans="2:65" s="1" customFormat="1" ht="22.9" customHeight="1">
      <c r="B321" s="121"/>
      <c r="C321" s="122" t="s">
        <v>753</v>
      </c>
      <c r="D321" s="122" t="s">
        <v>123</v>
      </c>
      <c r="E321" s="123" t="s">
        <v>754</v>
      </c>
      <c r="F321" s="124" t="s">
        <v>755</v>
      </c>
      <c r="G321" s="125" t="s">
        <v>194</v>
      </c>
      <c r="H321" s="126">
        <v>161</v>
      </c>
      <c r="I321" s="127">
        <v>33</v>
      </c>
      <c r="J321" s="127">
        <f>ROUND(I321*H321,2)</f>
        <v>5313</v>
      </c>
      <c r="K321" s="128"/>
      <c r="L321" s="26"/>
      <c r="M321" s="129" t="s">
        <v>1</v>
      </c>
      <c r="N321" s="130" t="s">
        <v>35</v>
      </c>
      <c r="O321" s="131">
        <v>5.2999999999999999E-2</v>
      </c>
      <c r="P321" s="131">
        <f>O321*H321</f>
        <v>8.5329999999999995</v>
      </c>
      <c r="Q321" s="131">
        <v>4.0000000000000003E-5</v>
      </c>
      <c r="R321" s="131">
        <f>Q321*H321</f>
        <v>6.4400000000000004E-3</v>
      </c>
      <c r="S321" s="131">
        <v>0</v>
      </c>
      <c r="T321" s="132">
        <f>S321*H321</f>
        <v>0</v>
      </c>
      <c r="AR321" s="133" t="s">
        <v>182</v>
      </c>
      <c r="AT321" s="133" t="s">
        <v>123</v>
      </c>
      <c r="AU321" s="133" t="s">
        <v>128</v>
      </c>
      <c r="AY321" s="14" t="s">
        <v>120</v>
      </c>
      <c r="BE321" s="134">
        <f>IF(N321="základní",J321,0)</f>
        <v>0</v>
      </c>
      <c r="BF321" s="134">
        <f>IF(N321="snížená",J321,0)</f>
        <v>5313</v>
      </c>
      <c r="BG321" s="134">
        <f>IF(N321="zákl. přenesená",J321,0)</f>
        <v>0</v>
      </c>
      <c r="BH321" s="134">
        <f>IF(N321="sníž. přenesená",J321,0)</f>
        <v>0</v>
      </c>
      <c r="BI321" s="134">
        <f>IF(N321="nulová",J321,0)</f>
        <v>0</v>
      </c>
      <c r="BJ321" s="14" t="s">
        <v>128</v>
      </c>
      <c r="BK321" s="134">
        <f>ROUND(I321*H321,2)</f>
        <v>5313</v>
      </c>
      <c r="BL321" s="14" t="s">
        <v>182</v>
      </c>
      <c r="BM321" s="133" t="s">
        <v>756</v>
      </c>
    </row>
    <row r="322" spans="2:65" s="12" customFormat="1">
      <c r="B322" s="135"/>
      <c r="D322" s="136" t="s">
        <v>130</v>
      </c>
      <c r="E322" s="137" t="s">
        <v>1</v>
      </c>
      <c r="F322" s="138" t="s">
        <v>757</v>
      </c>
      <c r="H322" s="139">
        <v>161</v>
      </c>
      <c r="L322" s="135"/>
      <c r="M322" s="140"/>
      <c r="T322" s="141"/>
      <c r="AT322" s="137" t="s">
        <v>130</v>
      </c>
      <c r="AU322" s="137" t="s">
        <v>128</v>
      </c>
      <c r="AV322" s="12" t="s">
        <v>128</v>
      </c>
      <c r="AW322" s="12" t="s">
        <v>26</v>
      </c>
      <c r="AX322" s="12" t="s">
        <v>74</v>
      </c>
      <c r="AY322" s="137" t="s">
        <v>120</v>
      </c>
    </row>
    <row r="323" spans="2:65" s="1" customFormat="1" ht="22.9" customHeight="1">
      <c r="B323" s="121"/>
      <c r="C323" s="122" t="s">
        <v>758</v>
      </c>
      <c r="D323" s="122" t="s">
        <v>123</v>
      </c>
      <c r="E323" s="123" t="s">
        <v>759</v>
      </c>
      <c r="F323" s="124" t="s">
        <v>760</v>
      </c>
      <c r="G323" s="125" t="s">
        <v>194</v>
      </c>
      <c r="H323" s="126">
        <v>161</v>
      </c>
      <c r="I323" s="127">
        <v>66</v>
      </c>
      <c r="J323" s="127">
        <f>ROUND(I323*H323,2)</f>
        <v>10626</v>
      </c>
      <c r="K323" s="128"/>
      <c r="L323" s="26"/>
      <c r="M323" s="129" t="s">
        <v>1</v>
      </c>
      <c r="N323" s="130" t="s">
        <v>35</v>
      </c>
      <c r="O323" s="131">
        <v>8.2000000000000003E-2</v>
      </c>
      <c r="P323" s="131">
        <f>O323*H323</f>
        <v>13.202</v>
      </c>
      <c r="Q323" s="131">
        <v>6.0000000000000002E-5</v>
      </c>
      <c r="R323" s="131">
        <f>Q323*H323</f>
        <v>9.6600000000000002E-3</v>
      </c>
      <c r="S323" s="131">
        <v>0</v>
      </c>
      <c r="T323" s="132">
        <f>S323*H323</f>
        <v>0</v>
      </c>
      <c r="AR323" s="133" t="s">
        <v>182</v>
      </c>
      <c r="AT323" s="133" t="s">
        <v>123</v>
      </c>
      <c r="AU323" s="133" t="s">
        <v>128</v>
      </c>
      <c r="AY323" s="14" t="s">
        <v>120</v>
      </c>
      <c r="BE323" s="134">
        <f>IF(N323="základní",J323,0)</f>
        <v>0</v>
      </c>
      <c r="BF323" s="134">
        <f>IF(N323="snížená",J323,0)</f>
        <v>10626</v>
      </c>
      <c r="BG323" s="134">
        <f>IF(N323="zákl. přenesená",J323,0)</f>
        <v>0</v>
      </c>
      <c r="BH323" s="134">
        <f>IF(N323="sníž. přenesená",J323,0)</f>
        <v>0</v>
      </c>
      <c r="BI323" s="134">
        <f>IF(N323="nulová",J323,0)</f>
        <v>0</v>
      </c>
      <c r="BJ323" s="14" t="s">
        <v>128</v>
      </c>
      <c r="BK323" s="134">
        <f>ROUND(I323*H323,2)</f>
        <v>10626</v>
      </c>
      <c r="BL323" s="14" t="s">
        <v>182</v>
      </c>
      <c r="BM323" s="133" t="s">
        <v>761</v>
      </c>
    </row>
    <row r="324" spans="2:65" s="1" customFormat="1" ht="22.9" customHeight="1">
      <c r="B324" s="121"/>
      <c r="C324" s="122" t="s">
        <v>762</v>
      </c>
      <c r="D324" s="122" t="s">
        <v>123</v>
      </c>
      <c r="E324" s="123" t="s">
        <v>763</v>
      </c>
      <c r="F324" s="124" t="s">
        <v>764</v>
      </c>
      <c r="G324" s="125" t="s">
        <v>194</v>
      </c>
      <c r="H324" s="126">
        <v>161</v>
      </c>
      <c r="I324" s="127">
        <v>47</v>
      </c>
      <c r="J324" s="127">
        <f>ROUND(I324*H324,2)</f>
        <v>7567</v>
      </c>
      <c r="K324" s="128"/>
      <c r="L324" s="26"/>
      <c r="M324" s="129" t="s">
        <v>1</v>
      </c>
      <c r="N324" s="130" t="s">
        <v>35</v>
      </c>
      <c r="O324" s="131">
        <v>5.8999999999999997E-2</v>
      </c>
      <c r="P324" s="131">
        <f>O324*H324</f>
        <v>9.4989999999999988</v>
      </c>
      <c r="Q324" s="131">
        <v>4.0000000000000003E-5</v>
      </c>
      <c r="R324" s="131">
        <f>Q324*H324</f>
        <v>6.4400000000000004E-3</v>
      </c>
      <c r="S324" s="131">
        <v>0</v>
      </c>
      <c r="T324" s="132">
        <f>S324*H324</f>
        <v>0</v>
      </c>
      <c r="AR324" s="133" t="s">
        <v>182</v>
      </c>
      <c r="AT324" s="133" t="s">
        <v>123</v>
      </c>
      <c r="AU324" s="133" t="s">
        <v>128</v>
      </c>
      <c r="AY324" s="14" t="s">
        <v>120</v>
      </c>
      <c r="BE324" s="134">
        <f>IF(N324="základní",J324,0)</f>
        <v>0</v>
      </c>
      <c r="BF324" s="134">
        <f>IF(N324="snížená",J324,0)</f>
        <v>7567</v>
      </c>
      <c r="BG324" s="134">
        <f>IF(N324="zákl. přenesená",J324,0)</f>
        <v>0</v>
      </c>
      <c r="BH324" s="134">
        <f>IF(N324="sníž. přenesená",J324,0)</f>
        <v>0</v>
      </c>
      <c r="BI324" s="134">
        <f>IF(N324="nulová",J324,0)</f>
        <v>0</v>
      </c>
      <c r="BJ324" s="14" t="s">
        <v>128</v>
      </c>
      <c r="BK324" s="134">
        <f>ROUND(I324*H324,2)</f>
        <v>7567</v>
      </c>
      <c r="BL324" s="14" t="s">
        <v>182</v>
      </c>
      <c r="BM324" s="133" t="s">
        <v>765</v>
      </c>
    </row>
    <row r="325" spans="2:65" s="11" customFormat="1" ht="22.7" customHeight="1">
      <c r="B325" s="110"/>
      <c r="D325" s="111" t="s">
        <v>68</v>
      </c>
      <c r="E325" s="119" t="s">
        <v>766</v>
      </c>
      <c r="F325" s="119" t="s">
        <v>767</v>
      </c>
      <c r="J325" s="120">
        <f>BK325</f>
        <v>39271</v>
      </c>
      <c r="L325" s="110"/>
      <c r="M325" s="114"/>
      <c r="P325" s="115">
        <f>SUM(P326:P333)</f>
        <v>60.27225</v>
      </c>
      <c r="R325" s="115">
        <f>SUM(R326:R333)</f>
        <v>0.44757000000000002</v>
      </c>
      <c r="T325" s="116">
        <f>SUM(T326:T333)</f>
        <v>7.2334999999999997E-2</v>
      </c>
      <c r="AR325" s="111" t="s">
        <v>128</v>
      </c>
      <c r="AT325" s="117" t="s">
        <v>68</v>
      </c>
      <c r="AU325" s="117" t="s">
        <v>74</v>
      </c>
      <c r="AY325" s="111" t="s">
        <v>120</v>
      </c>
      <c r="BK325" s="118">
        <f>SUM(BK326:BK333)</f>
        <v>39271</v>
      </c>
    </row>
    <row r="326" spans="2:65" s="1" customFormat="1" ht="22.9" customHeight="1">
      <c r="B326" s="121"/>
      <c r="C326" s="122" t="s">
        <v>768</v>
      </c>
      <c r="D326" s="122" t="s">
        <v>123</v>
      </c>
      <c r="E326" s="123" t="s">
        <v>769</v>
      </c>
      <c r="F326" s="124" t="s">
        <v>770</v>
      </c>
      <c r="G326" s="125" t="s">
        <v>134</v>
      </c>
      <c r="H326" s="126">
        <v>157.25</v>
      </c>
      <c r="I326" s="127">
        <v>6</v>
      </c>
      <c r="J326" s="127">
        <f t="shared" ref="J326:J332" si="90">ROUND(I326*H326,2)</f>
        <v>943.5</v>
      </c>
      <c r="K326" s="128"/>
      <c r="L326" s="26"/>
      <c r="M326" s="129" t="s">
        <v>1</v>
      </c>
      <c r="N326" s="130" t="s">
        <v>35</v>
      </c>
      <c r="O326" s="131">
        <v>1.2E-2</v>
      </c>
      <c r="P326" s="131">
        <f t="shared" ref="P326:P332" si="91">O326*H326</f>
        <v>1.887</v>
      </c>
      <c r="Q326" s="131">
        <v>0</v>
      </c>
      <c r="R326" s="131">
        <f t="shared" ref="R326:R332" si="92">Q326*H326</f>
        <v>0</v>
      </c>
      <c r="S326" s="131">
        <v>0</v>
      </c>
      <c r="T326" s="132">
        <f t="shared" ref="T326:T332" si="93">S326*H326</f>
        <v>0</v>
      </c>
      <c r="AR326" s="133" t="s">
        <v>182</v>
      </c>
      <c r="AT326" s="133" t="s">
        <v>123</v>
      </c>
      <c r="AU326" s="133" t="s">
        <v>128</v>
      </c>
      <c r="AY326" s="14" t="s">
        <v>120</v>
      </c>
      <c r="BE326" s="134">
        <f t="shared" ref="BE326:BE332" si="94">IF(N326="základní",J326,0)</f>
        <v>0</v>
      </c>
      <c r="BF326" s="134">
        <f t="shared" ref="BF326:BF332" si="95">IF(N326="snížená",J326,0)</f>
        <v>943.5</v>
      </c>
      <c r="BG326" s="134">
        <f t="shared" ref="BG326:BG332" si="96">IF(N326="zákl. přenesená",J326,0)</f>
        <v>0</v>
      </c>
      <c r="BH326" s="134">
        <f t="shared" ref="BH326:BH332" si="97">IF(N326="sníž. přenesená",J326,0)</f>
        <v>0</v>
      </c>
      <c r="BI326" s="134">
        <f t="shared" ref="BI326:BI332" si="98">IF(N326="nulová",J326,0)</f>
        <v>0</v>
      </c>
      <c r="BJ326" s="14" t="s">
        <v>128</v>
      </c>
      <c r="BK326" s="134">
        <f t="shared" ref="BK326:BK332" si="99">ROUND(I326*H326,2)</f>
        <v>943.5</v>
      </c>
      <c r="BL326" s="14" t="s">
        <v>182</v>
      </c>
      <c r="BM326" s="133" t="s">
        <v>771</v>
      </c>
    </row>
    <row r="327" spans="2:65" s="1" customFormat="1" ht="22.9" customHeight="1">
      <c r="B327" s="121"/>
      <c r="C327" s="122" t="s">
        <v>772</v>
      </c>
      <c r="D327" s="122" t="s">
        <v>123</v>
      </c>
      <c r="E327" s="123" t="s">
        <v>773</v>
      </c>
      <c r="F327" s="124" t="s">
        <v>774</v>
      </c>
      <c r="G327" s="125" t="s">
        <v>134</v>
      </c>
      <c r="H327" s="126">
        <v>157.25</v>
      </c>
      <c r="I327" s="127">
        <v>18</v>
      </c>
      <c r="J327" s="127">
        <f t="shared" si="90"/>
        <v>2830.5</v>
      </c>
      <c r="K327" s="128"/>
      <c r="L327" s="26"/>
      <c r="M327" s="129" t="s">
        <v>1</v>
      </c>
      <c r="N327" s="130" t="s">
        <v>35</v>
      </c>
      <c r="O327" s="131">
        <v>3.5000000000000003E-2</v>
      </c>
      <c r="P327" s="131">
        <f t="shared" si="91"/>
        <v>5.5037500000000001</v>
      </c>
      <c r="Q327" s="131">
        <v>0</v>
      </c>
      <c r="R327" s="131">
        <f t="shared" si="92"/>
        <v>0</v>
      </c>
      <c r="S327" s="131">
        <v>1.4999999999999999E-4</v>
      </c>
      <c r="T327" s="132">
        <f t="shared" si="93"/>
        <v>2.3587499999999997E-2</v>
      </c>
      <c r="AR327" s="133" t="s">
        <v>182</v>
      </c>
      <c r="AT327" s="133" t="s">
        <v>123</v>
      </c>
      <c r="AU327" s="133" t="s">
        <v>128</v>
      </c>
      <c r="AY327" s="14" t="s">
        <v>120</v>
      </c>
      <c r="BE327" s="134">
        <f t="shared" si="94"/>
        <v>0</v>
      </c>
      <c r="BF327" s="134">
        <f t="shared" si="95"/>
        <v>2830.5</v>
      </c>
      <c r="BG327" s="134">
        <f t="shared" si="96"/>
        <v>0</v>
      </c>
      <c r="BH327" s="134">
        <f t="shared" si="97"/>
        <v>0</v>
      </c>
      <c r="BI327" s="134">
        <f t="shared" si="98"/>
        <v>0</v>
      </c>
      <c r="BJ327" s="14" t="s">
        <v>128</v>
      </c>
      <c r="BK327" s="134">
        <f t="shared" si="99"/>
        <v>2830.5</v>
      </c>
      <c r="BL327" s="14" t="s">
        <v>182</v>
      </c>
      <c r="BM327" s="133" t="s">
        <v>775</v>
      </c>
    </row>
    <row r="328" spans="2:65" s="1" customFormat="1" ht="13.9" customHeight="1">
      <c r="B328" s="121"/>
      <c r="C328" s="122" t="s">
        <v>776</v>
      </c>
      <c r="D328" s="122" t="s">
        <v>123</v>
      </c>
      <c r="E328" s="123" t="s">
        <v>777</v>
      </c>
      <c r="F328" s="124" t="s">
        <v>778</v>
      </c>
      <c r="G328" s="125" t="s">
        <v>134</v>
      </c>
      <c r="H328" s="126">
        <v>157.25</v>
      </c>
      <c r="I328" s="127">
        <v>46</v>
      </c>
      <c r="J328" s="127">
        <f t="shared" si="90"/>
        <v>7233.5</v>
      </c>
      <c r="K328" s="128"/>
      <c r="L328" s="26"/>
      <c r="M328" s="129" t="s">
        <v>1</v>
      </c>
      <c r="N328" s="130" t="s">
        <v>35</v>
      </c>
      <c r="O328" s="131">
        <v>8.4000000000000005E-2</v>
      </c>
      <c r="P328" s="131">
        <f t="shared" si="91"/>
        <v>13.209000000000001</v>
      </c>
      <c r="Q328" s="131">
        <v>0</v>
      </c>
      <c r="R328" s="131">
        <f t="shared" si="92"/>
        <v>0</v>
      </c>
      <c r="S328" s="131">
        <v>0</v>
      </c>
      <c r="T328" s="132">
        <f t="shared" si="93"/>
        <v>0</v>
      </c>
      <c r="AR328" s="133" t="s">
        <v>182</v>
      </c>
      <c r="AT328" s="133" t="s">
        <v>123</v>
      </c>
      <c r="AU328" s="133" t="s">
        <v>128</v>
      </c>
      <c r="AY328" s="14" t="s">
        <v>120</v>
      </c>
      <c r="BE328" s="134">
        <f t="shared" si="94"/>
        <v>0</v>
      </c>
      <c r="BF328" s="134">
        <f t="shared" si="95"/>
        <v>7233.5</v>
      </c>
      <c r="BG328" s="134">
        <f t="shared" si="96"/>
        <v>0</v>
      </c>
      <c r="BH328" s="134">
        <f t="shared" si="97"/>
        <v>0</v>
      </c>
      <c r="BI328" s="134">
        <f t="shared" si="98"/>
        <v>0</v>
      </c>
      <c r="BJ328" s="14" t="s">
        <v>128</v>
      </c>
      <c r="BK328" s="134">
        <f t="shared" si="99"/>
        <v>7233.5</v>
      </c>
      <c r="BL328" s="14" t="s">
        <v>182</v>
      </c>
      <c r="BM328" s="133" t="s">
        <v>779</v>
      </c>
    </row>
    <row r="329" spans="2:65" s="1" customFormat="1" ht="13.9" customHeight="1">
      <c r="B329" s="121"/>
      <c r="C329" s="122" t="s">
        <v>780</v>
      </c>
      <c r="D329" s="122" t="s">
        <v>123</v>
      </c>
      <c r="E329" s="123" t="s">
        <v>781</v>
      </c>
      <c r="F329" s="124" t="s">
        <v>782</v>
      </c>
      <c r="G329" s="125" t="s">
        <v>134</v>
      </c>
      <c r="H329" s="126">
        <v>157.25</v>
      </c>
      <c r="I329" s="127">
        <v>37</v>
      </c>
      <c r="J329" s="127">
        <f t="shared" si="90"/>
        <v>5818.25</v>
      </c>
      <c r="K329" s="128"/>
      <c r="L329" s="26"/>
      <c r="M329" s="129" t="s">
        <v>1</v>
      </c>
      <c r="N329" s="130" t="s">
        <v>35</v>
      </c>
      <c r="O329" s="131">
        <v>7.3999999999999996E-2</v>
      </c>
      <c r="P329" s="131">
        <f t="shared" si="91"/>
        <v>11.6365</v>
      </c>
      <c r="Q329" s="131">
        <v>1E-3</v>
      </c>
      <c r="R329" s="131">
        <f t="shared" si="92"/>
        <v>0.15725</v>
      </c>
      <c r="S329" s="131">
        <v>3.1E-4</v>
      </c>
      <c r="T329" s="132">
        <f t="shared" si="93"/>
        <v>4.8747499999999999E-2</v>
      </c>
      <c r="AR329" s="133" t="s">
        <v>182</v>
      </c>
      <c r="AT329" s="133" t="s">
        <v>123</v>
      </c>
      <c r="AU329" s="133" t="s">
        <v>128</v>
      </c>
      <c r="AY329" s="14" t="s">
        <v>120</v>
      </c>
      <c r="BE329" s="134">
        <f t="shared" si="94"/>
        <v>0</v>
      </c>
      <c r="BF329" s="134">
        <f t="shared" si="95"/>
        <v>5818.25</v>
      </c>
      <c r="BG329" s="134">
        <f t="shared" si="96"/>
        <v>0</v>
      </c>
      <c r="BH329" s="134">
        <f t="shared" si="97"/>
        <v>0</v>
      </c>
      <c r="BI329" s="134">
        <f t="shared" si="98"/>
        <v>0</v>
      </c>
      <c r="BJ329" s="14" t="s">
        <v>128</v>
      </c>
      <c r="BK329" s="134">
        <f t="shared" si="99"/>
        <v>5818.25</v>
      </c>
      <c r="BL329" s="14" t="s">
        <v>182</v>
      </c>
      <c r="BM329" s="133" t="s">
        <v>783</v>
      </c>
    </row>
    <row r="330" spans="2:65" s="1" customFormat="1" ht="22.9" customHeight="1">
      <c r="B330" s="121"/>
      <c r="C330" s="122" t="s">
        <v>784</v>
      </c>
      <c r="D330" s="122" t="s">
        <v>123</v>
      </c>
      <c r="E330" s="123" t="s">
        <v>785</v>
      </c>
      <c r="F330" s="124" t="s">
        <v>786</v>
      </c>
      <c r="G330" s="125" t="s">
        <v>134</v>
      </c>
      <c r="H330" s="126">
        <v>157.25</v>
      </c>
      <c r="I330" s="127">
        <v>19</v>
      </c>
      <c r="J330" s="127">
        <f t="shared" si="90"/>
        <v>2987.75</v>
      </c>
      <c r="K330" s="128"/>
      <c r="L330" s="26"/>
      <c r="M330" s="129" t="s">
        <v>1</v>
      </c>
      <c r="N330" s="130" t="s">
        <v>35</v>
      </c>
      <c r="O330" s="131">
        <v>3.6999999999999998E-2</v>
      </c>
      <c r="P330" s="131">
        <f t="shared" si="91"/>
        <v>5.8182499999999999</v>
      </c>
      <c r="Q330" s="131">
        <v>0</v>
      </c>
      <c r="R330" s="131">
        <f t="shared" si="92"/>
        <v>0</v>
      </c>
      <c r="S330" s="131">
        <v>0</v>
      </c>
      <c r="T330" s="132">
        <f t="shared" si="93"/>
        <v>0</v>
      </c>
      <c r="AR330" s="133" t="s">
        <v>182</v>
      </c>
      <c r="AT330" s="133" t="s">
        <v>123</v>
      </c>
      <c r="AU330" s="133" t="s">
        <v>128</v>
      </c>
      <c r="AY330" s="14" t="s">
        <v>120</v>
      </c>
      <c r="BE330" s="134">
        <f t="shared" si="94"/>
        <v>0</v>
      </c>
      <c r="BF330" s="134">
        <f t="shared" si="95"/>
        <v>2987.75</v>
      </c>
      <c r="BG330" s="134">
        <f t="shared" si="96"/>
        <v>0</v>
      </c>
      <c r="BH330" s="134">
        <f t="shared" si="97"/>
        <v>0</v>
      </c>
      <c r="BI330" s="134">
        <f t="shared" si="98"/>
        <v>0</v>
      </c>
      <c r="BJ330" s="14" t="s">
        <v>128</v>
      </c>
      <c r="BK330" s="134">
        <f t="shared" si="99"/>
        <v>2987.75</v>
      </c>
      <c r="BL330" s="14" t="s">
        <v>182</v>
      </c>
      <c r="BM330" s="133" t="s">
        <v>787</v>
      </c>
    </row>
    <row r="331" spans="2:65" s="1" customFormat="1" ht="22.9" customHeight="1">
      <c r="B331" s="121"/>
      <c r="C331" s="122" t="s">
        <v>788</v>
      </c>
      <c r="D331" s="122" t="s">
        <v>123</v>
      </c>
      <c r="E331" s="123" t="s">
        <v>789</v>
      </c>
      <c r="F331" s="124" t="s">
        <v>790</v>
      </c>
      <c r="G331" s="125" t="s">
        <v>126</v>
      </c>
      <c r="H331" s="126">
        <v>50</v>
      </c>
      <c r="I331" s="127">
        <v>169</v>
      </c>
      <c r="J331" s="127">
        <f t="shared" si="90"/>
        <v>8450</v>
      </c>
      <c r="K331" s="128"/>
      <c r="L331" s="26"/>
      <c r="M331" s="129" t="s">
        <v>1</v>
      </c>
      <c r="N331" s="130" t="s">
        <v>35</v>
      </c>
      <c r="O331" s="131">
        <v>0.13300000000000001</v>
      </c>
      <c r="P331" s="131">
        <f t="shared" si="91"/>
        <v>6.65</v>
      </c>
      <c r="Q331" s="131">
        <v>4.7999999999999996E-3</v>
      </c>
      <c r="R331" s="131">
        <f t="shared" si="92"/>
        <v>0.24</v>
      </c>
      <c r="S331" s="131">
        <v>0</v>
      </c>
      <c r="T331" s="132">
        <f t="shared" si="93"/>
        <v>0</v>
      </c>
      <c r="AR331" s="133" t="s">
        <v>182</v>
      </c>
      <c r="AT331" s="133" t="s">
        <v>123</v>
      </c>
      <c r="AU331" s="133" t="s">
        <v>128</v>
      </c>
      <c r="AY331" s="14" t="s">
        <v>120</v>
      </c>
      <c r="BE331" s="134">
        <f t="shared" si="94"/>
        <v>0</v>
      </c>
      <c r="BF331" s="134">
        <f t="shared" si="95"/>
        <v>8450</v>
      </c>
      <c r="BG331" s="134">
        <f t="shared" si="96"/>
        <v>0</v>
      </c>
      <c r="BH331" s="134">
        <f t="shared" si="97"/>
        <v>0</v>
      </c>
      <c r="BI331" s="134">
        <f t="shared" si="98"/>
        <v>0</v>
      </c>
      <c r="BJ331" s="14" t="s">
        <v>128</v>
      </c>
      <c r="BK331" s="134">
        <f t="shared" si="99"/>
        <v>8450</v>
      </c>
      <c r="BL331" s="14" t="s">
        <v>182</v>
      </c>
      <c r="BM331" s="133" t="s">
        <v>791</v>
      </c>
    </row>
    <row r="332" spans="2:65" s="1" customFormat="1" ht="22.9" customHeight="1">
      <c r="B332" s="121"/>
      <c r="C332" s="122" t="s">
        <v>792</v>
      </c>
      <c r="D332" s="122" t="s">
        <v>123</v>
      </c>
      <c r="E332" s="123" t="s">
        <v>793</v>
      </c>
      <c r="F332" s="124" t="s">
        <v>794</v>
      </c>
      <c r="G332" s="125" t="s">
        <v>134</v>
      </c>
      <c r="H332" s="126">
        <v>157.25</v>
      </c>
      <c r="I332" s="127">
        <v>70</v>
      </c>
      <c r="J332" s="127">
        <f t="shared" si="90"/>
        <v>11007.5</v>
      </c>
      <c r="K332" s="128"/>
      <c r="L332" s="26"/>
      <c r="M332" s="129" t="s">
        <v>1</v>
      </c>
      <c r="N332" s="130" t="s">
        <v>35</v>
      </c>
      <c r="O332" s="131">
        <v>9.9000000000000005E-2</v>
      </c>
      <c r="P332" s="131">
        <f t="shared" si="91"/>
        <v>15.56775</v>
      </c>
      <c r="Q332" s="131">
        <v>3.2000000000000003E-4</v>
      </c>
      <c r="R332" s="131">
        <f t="shared" si="92"/>
        <v>5.0320000000000004E-2</v>
      </c>
      <c r="S332" s="131">
        <v>0</v>
      </c>
      <c r="T332" s="132">
        <f t="shared" si="93"/>
        <v>0</v>
      </c>
      <c r="AR332" s="133" t="s">
        <v>182</v>
      </c>
      <c r="AT332" s="133" t="s">
        <v>123</v>
      </c>
      <c r="AU332" s="133" t="s">
        <v>128</v>
      </c>
      <c r="AY332" s="14" t="s">
        <v>120</v>
      </c>
      <c r="BE332" s="134">
        <f t="shared" si="94"/>
        <v>0</v>
      </c>
      <c r="BF332" s="134">
        <f t="shared" si="95"/>
        <v>11007.5</v>
      </c>
      <c r="BG332" s="134">
        <f t="shared" si="96"/>
        <v>0</v>
      </c>
      <c r="BH332" s="134">
        <f t="shared" si="97"/>
        <v>0</v>
      </c>
      <c r="BI332" s="134">
        <f t="shared" si="98"/>
        <v>0</v>
      </c>
      <c r="BJ332" s="14" t="s">
        <v>128</v>
      </c>
      <c r="BK332" s="134">
        <f t="shared" si="99"/>
        <v>11007.5</v>
      </c>
      <c r="BL332" s="14" t="s">
        <v>182</v>
      </c>
      <c r="BM332" s="133" t="s">
        <v>795</v>
      </c>
    </row>
    <row r="333" spans="2:65" s="12" customFormat="1" ht="22.5">
      <c r="B333" s="135"/>
      <c r="D333" s="136" t="s">
        <v>130</v>
      </c>
      <c r="E333" s="137" t="s">
        <v>1</v>
      </c>
      <c r="F333" s="138" t="s">
        <v>796</v>
      </c>
      <c r="H333" s="139">
        <v>157.25</v>
      </c>
      <c r="L333" s="135"/>
      <c r="M333" s="140"/>
      <c r="T333" s="141"/>
      <c r="AT333" s="137" t="s">
        <v>130</v>
      </c>
      <c r="AU333" s="137" t="s">
        <v>128</v>
      </c>
      <c r="AV333" s="12" t="s">
        <v>128</v>
      </c>
      <c r="AW333" s="12" t="s">
        <v>26</v>
      </c>
      <c r="AX333" s="12" t="s">
        <v>74</v>
      </c>
      <c r="AY333" s="137" t="s">
        <v>120</v>
      </c>
    </row>
    <row r="334" spans="2:65" s="11" customFormat="1" ht="25.9" customHeight="1">
      <c r="B334" s="110"/>
      <c r="D334" s="111" t="s">
        <v>68</v>
      </c>
      <c r="E334" s="112" t="s">
        <v>797</v>
      </c>
      <c r="F334" s="112" t="s">
        <v>798</v>
      </c>
      <c r="J334" s="113">
        <f>BK334</f>
        <v>8250</v>
      </c>
      <c r="L334" s="110"/>
      <c r="M334" s="114"/>
      <c r="P334" s="115">
        <f>P335</f>
        <v>15</v>
      </c>
      <c r="R334" s="115">
        <f>R335</f>
        <v>0</v>
      </c>
      <c r="T334" s="116">
        <f>T335</f>
        <v>0</v>
      </c>
      <c r="AR334" s="111" t="s">
        <v>127</v>
      </c>
      <c r="AT334" s="117" t="s">
        <v>68</v>
      </c>
      <c r="AU334" s="117" t="s">
        <v>69</v>
      </c>
      <c r="AY334" s="111" t="s">
        <v>120</v>
      </c>
      <c r="BK334" s="118">
        <f>BK335</f>
        <v>8250</v>
      </c>
    </row>
    <row r="335" spans="2:65" s="1" customFormat="1" ht="13.9" customHeight="1">
      <c r="B335" s="121"/>
      <c r="C335" s="122" t="s">
        <v>799</v>
      </c>
      <c r="D335" s="122" t="s">
        <v>123</v>
      </c>
      <c r="E335" s="123" t="s">
        <v>800</v>
      </c>
      <c r="F335" s="124" t="s">
        <v>801</v>
      </c>
      <c r="G335" s="125" t="s">
        <v>802</v>
      </c>
      <c r="H335" s="126">
        <v>15</v>
      </c>
      <c r="I335" s="127">
        <v>550</v>
      </c>
      <c r="J335" s="127">
        <f>ROUND(I335*H335,2)</f>
        <v>8250</v>
      </c>
      <c r="K335" s="128"/>
      <c r="L335" s="26"/>
      <c r="M335" s="129" t="s">
        <v>1</v>
      </c>
      <c r="N335" s="130" t="s">
        <v>35</v>
      </c>
      <c r="O335" s="131">
        <v>1</v>
      </c>
      <c r="P335" s="131">
        <f>O335*H335</f>
        <v>15</v>
      </c>
      <c r="Q335" s="131">
        <v>0</v>
      </c>
      <c r="R335" s="131">
        <f>Q335*H335</f>
        <v>0</v>
      </c>
      <c r="S335" s="131">
        <v>0</v>
      </c>
      <c r="T335" s="132">
        <f>S335*H335</f>
        <v>0</v>
      </c>
      <c r="AR335" s="133" t="s">
        <v>803</v>
      </c>
      <c r="AT335" s="133" t="s">
        <v>123</v>
      </c>
      <c r="AU335" s="133" t="s">
        <v>74</v>
      </c>
      <c r="AY335" s="14" t="s">
        <v>120</v>
      </c>
      <c r="BE335" s="134">
        <f>IF(N335="základní",J335,0)</f>
        <v>0</v>
      </c>
      <c r="BF335" s="134">
        <f>IF(N335="snížená",J335,0)</f>
        <v>8250</v>
      </c>
      <c r="BG335" s="134">
        <f>IF(N335="zákl. přenesená",J335,0)</f>
        <v>0</v>
      </c>
      <c r="BH335" s="134">
        <f>IF(N335="sníž. přenesená",J335,0)</f>
        <v>0</v>
      </c>
      <c r="BI335" s="134">
        <f>IF(N335="nulová",J335,0)</f>
        <v>0</v>
      </c>
      <c r="BJ335" s="14" t="s">
        <v>128</v>
      </c>
      <c r="BK335" s="134">
        <f>ROUND(I335*H335,2)</f>
        <v>8250</v>
      </c>
      <c r="BL335" s="14" t="s">
        <v>803</v>
      </c>
      <c r="BM335" s="133" t="s">
        <v>804</v>
      </c>
    </row>
    <row r="336" spans="2:65" s="11" customFormat="1" ht="25.9" customHeight="1">
      <c r="B336" s="110"/>
      <c r="D336" s="111" t="s">
        <v>68</v>
      </c>
      <c r="E336" s="112" t="s">
        <v>805</v>
      </c>
      <c r="F336" s="112" t="s">
        <v>806</v>
      </c>
      <c r="J336" s="113">
        <f>BK336</f>
        <v>10200</v>
      </c>
      <c r="L336" s="110"/>
      <c r="M336" s="114"/>
      <c r="P336" s="115">
        <f>P337+P339+P341</f>
        <v>0</v>
      </c>
      <c r="R336" s="115">
        <f>R337+R339+R341</f>
        <v>0</v>
      </c>
      <c r="T336" s="116">
        <f>T337+T339+T341</f>
        <v>0</v>
      </c>
      <c r="AR336" s="111" t="s">
        <v>146</v>
      </c>
      <c r="AT336" s="117" t="s">
        <v>68</v>
      </c>
      <c r="AU336" s="117" t="s">
        <v>69</v>
      </c>
      <c r="AY336" s="111" t="s">
        <v>120</v>
      </c>
      <c r="BK336" s="118">
        <f>BK337+BK339+BK341</f>
        <v>10200</v>
      </c>
    </row>
    <row r="337" spans="2:65" s="11" customFormat="1" ht="22.7" customHeight="1">
      <c r="B337" s="110"/>
      <c r="D337" s="111" t="s">
        <v>68</v>
      </c>
      <c r="E337" s="119" t="s">
        <v>807</v>
      </c>
      <c r="F337" s="119" t="s">
        <v>808</v>
      </c>
      <c r="J337" s="120">
        <f>BK337</f>
        <v>0</v>
      </c>
      <c r="L337" s="110"/>
      <c r="M337" s="114"/>
      <c r="P337" s="115">
        <f>P338</f>
        <v>0</v>
      </c>
      <c r="R337" s="115">
        <f>R338</f>
        <v>0</v>
      </c>
      <c r="T337" s="116">
        <f>T338</f>
        <v>0</v>
      </c>
      <c r="AR337" s="111" t="s">
        <v>146</v>
      </c>
      <c r="AT337" s="117" t="s">
        <v>68</v>
      </c>
      <c r="AU337" s="117" t="s">
        <v>74</v>
      </c>
      <c r="AY337" s="111" t="s">
        <v>120</v>
      </c>
      <c r="BK337" s="118">
        <f>BK338</f>
        <v>0</v>
      </c>
    </row>
    <row r="338" spans="2:65" s="1" customFormat="1" ht="13.9" customHeight="1">
      <c r="B338" s="121"/>
      <c r="C338" s="122" t="s">
        <v>809</v>
      </c>
      <c r="D338" s="122" t="s">
        <v>123</v>
      </c>
      <c r="E338" s="123" t="s">
        <v>810</v>
      </c>
      <c r="F338" s="124" t="s">
        <v>811</v>
      </c>
      <c r="G338" s="125" t="s">
        <v>126</v>
      </c>
      <c r="H338" s="126">
        <v>1</v>
      </c>
      <c r="I338" s="127">
        <v>0</v>
      </c>
      <c r="J338" s="127">
        <f>ROUND(I338*H338,2)</f>
        <v>0</v>
      </c>
      <c r="K338" s="128"/>
      <c r="L338" s="26"/>
      <c r="M338" s="129" t="s">
        <v>1</v>
      </c>
      <c r="N338" s="130" t="s">
        <v>35</v>
      </c>
      <c r="O338" s="131">
        <v>0</v>
      </c>
      <c r="P338" s="131">
        <f>O338*H338</f>
        <v>0</v>
      </c>
      <c r="Q338" s="131">
        <v>0</v>
      </c>
      <c r="R338" s="131">
        <f>Q338*H338</f>
        <v>0</v>
      </c>
      <c r="S338" s="131">
        <v>0</v>
      </c>
      <c r="T338" s="132">
        <f>S338*H338</f>
        <v>0</v>
      </c>
      <c r="AR338" s="133" t="s">
        <v>812</v>
      </c>
      <c r="AT338" s="133" t="s">
        <v>123</v>
      </c>
      <c r="AU338" s="133" t="s">
        <v>128</v>
      </c>
      <c r="AY338" s="14" t="s">
        <v>120</v>
      </c>
      <c r="BE338" s="134">
        <f>IF(N338="základní",J338,0)</f>
        <v>0</v>
      </c>
      <c r="BF338" s="134">
        <f>IF(N338="snížená",J338,0)</f>
        <v>0</v>
      </c>
      <c r="BG338" s="134">
        <f>IF(N338="zákl. přenesená",J338,0)</f>
        <v>0</v>
      </c>
      <c r="BH338" s="134">
        <f>IF(N338="sníž. přenesená",J338,0)</f>
        <v>0</v>
      </c>
      <c r="BI338" s="134">
        <f>IF(N338="nulová",J338,0)</f>
        <v>0</v>
      </c>
      <c r="BJ338" s="14" t="s">
        <v>128</v>
      </c>
      <c r="BK338" s="134">
        <f>ROUND(I338*H338,2)</f>
        <v>0</v>
      </c>
      <c r="BL338" s="14" t="s">
        <v>812</v>
      </c>
      <c r="BM338" s="133" t="s">
        <v>813</v>
      </c>
    </row>
    <row r="339" spans="2:65" s="11" customFormat="1" ht="22.7" customHeight="1">
      <c r="B339" s="110"/>
      <c r="D339" s="111" t="s">
        <v>68</v>
      </c>
      <c r="E339" s="119" t="s">
        <v>814</v>
      </c>
      <c r="F339" s="119" t="s">
        <v>815</v>
      </c>
      <c r="J339" s="120">
        <f>BK339</f>
        <v>4500</v>
      </c>
      <c r="L339" s="110"/>
      <c r="M339" s="114"/>
      <c r="P339" s="115">
        <f>P340</f>
        <v>0</v>
      </c>
      <c r="R339" s="115">
        <f>R340</f>
        <v>0</v>
      </c>
      <c r="T339" s="116">
        <f>T340</f>
        <v>0</v>
      </c>
      <c r="AR339" s="111" t="s">
        <v>146</v>
      </c>
      <c r="AT339" s="117" t="s">
        <v>68</v>
      </c>
      <c r="AU339" s="117" t="s">
        <v>74</v>
      </c>
      <c r="AY339" s="111" t="s">
        <v>120</v>
      </c>
      <c r="BK339" s="118">
        <f>BK340</f>
        <v>4500</v>
      </c>
    </row>
    <row r="340" spans="2:65" s="1" customFormat="1" ht="13.9" customHeight="1">
      <c r="B340" s="121"/>
      <c r="C340" s="122" t="s">
        <v>816</v>
      </c>
      <c r="D340" s="122" t="s">
        <v>123</v>
      </c>
      <c r="E340" s="123" t="s">
        <v>817</v>
      </c>
      <c r="F340" s="124" t="s">
        <v>818</v>
      </c>
      <c r="G340" s="125" t="s">
        <v>126</v>
      </c>
      <c r="H340" s="126">
        <v>1</v>
      </c>
      <c r="I340" s="127">
        <v>4500</v>
      </c>
      <c r="J340" s="127">
        <f>ROUND(I340*H340,2)</f>
        <v>4500</v>
      </c>
      <c r="K340" s="128"/>
      <c r="L340" s="26"/>
      <c r="M340" s="129" t="s">
        <v>1</v>
      </c>
      <c r="N340" s="130" t="s">
        <v>35</v>
      </c>
      <c r="O340" s="131">
        <v>0</v>
      </c>
      <c r="P340" s="131">
        <f>O340*H340</f>
        <v>0</v>
      </c>
      <c r="Q340" s="131">
        <v>0</v>
      </c>
      <c r="R340" s="131">
        <f>Q340*H340</f>
        <v>0</v>
      </c>
      <c r="S340" s="131">
        <v>0</v>
      </c>
      <c r="T340" s="132">
        <f>S340*H340</f>
        <v>0</v>
      </c>
      <c r="AR340" s="133" t="s">
        <v>812</v>
      </c>
      <c r="AT340" s="133" t="s">
        <v>123</v>
      </c>
      <c r="AU340" s="133" t="s">
        <v>128</v>
      </c>
      <c r="AY340" s="14" t="s">
        <v>120</v>
      </c>
      <c r="BE340" s="134">
        <f>IF(N340="základní",J340,0)</f>
        <v>0</v>
      </c>
      <c r="BF340" s="134">
        <f>IF(N340="snížená",J340,0)</f>
        <v>4500</v>
      </c>
      <c r="BG340" s="134">
        <f>IF(N340="zákl. přenesená",J340,0)</f>
        <v>0</v>
      </c>
      <c r="BH340" s="134">
        <f>IF(N340="sníž. přenesená",J340,0)</f>
        <v>0</v>
      </c>
      <c r="BI340" s="134">
        <f>IF(N340="nulová",J340,0)</f>
        <v>0</v>
      </c>
      <c r="BJ340" s="14" t="s">
        <v>128</v>
      </c>
      <c r="BK340" s="134">
        <f>ROUND(I340*H340,2)</f>
        <v>4500</v>
      </c>
      <c r="BL340" s="14" t="s">
        <v>812</v>
      </c>
      <c r="BM340" s="133" t="s">
        <v>819</v>
      </c>
    </row>
    <row r="341" spans="2:65" s="11" customFormat="1" ht="22.7" customHeight="1">
      <c r="B341" s="110"/>
      <c r="D341" s="111" t="s">
        <v>68</v>
      </c>
      <c r="E341" s="119" t="s">
        <v>820</v>
      </c>
      <c r="F341" s="119" t="s">
        <v>821</v>
      </c>
      <c r="J341" s="120">
        <f>BK341</f>
        <v>5700</v>
      </c>
      <c r="L341" s="110"/>
      <c r="M341" s="114"/>
      <c r="P341" s="115">
        <f>P342</f>
        <v>0</v>
      </c>
      <c r="R341" s="115">
        <f>R342</f>
        <v>0</v>
      </c>
      <c r="T341" s="116">
        <f>T342</f>
        <v>0</v>
      </c>
      <c r="AR341" s="111" t="s">
        <v>146</v>
      </c>
      <c r="AT341" s="117" t="s">
        <v>68</v>
      </c>
      <c r="AU341" s="117" t="s">
        <v>74</v>
      </c>
      <c r="AY341" s="111" t="s">
        <v>120</v>
      </c>
      <c r="BK341" s="118">
        <f>BK342</f>
        <v>5700</v>
      </c>
    </row>
    <row r="342" spans="2:65" s="1" customFormat="1" ht="13.9" customHeight="1">
      <c r="B342" s="121"/>
      <c r="C342" s="122" t="s">
        <v>822</v>
      </c>
      <c r="D342" s="122" t="s">
        <v>123</v>
      </c>
      <c r="E342" s="123" t="s">
        <v>823</v>
      </c>
      <c r="F342" s="124" t="s">
        <v>824</v>
      </c>
      <c r="G342" s="125" t="s">
        <v>126</v>
      </c>
      <c r="H342" s="126">
        <v>6</v>
      </c>
      <c r="I342" s="127">
        <v>950</v>
      </c>
      <c r="J342" s="127">
        <f>ROUND(I342*H342,2)</f>
        <v>5700</v>
      </c>
      <c r="K342" s="128"/>
      <c r="L342" s="26"/>
      <c r="M342" s="152" t="s">
        <v>1</v>
      </c>
      <c r="N342" s="153" t="s">
        <v>35</v>
      </c>
      <c r="O342" s="154">
        <v>0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33" t="s">
        <v>812</v>
      </c>
      <c r="AT342" s="133" t="s">
        <v>123</v>
      </c>
      <c r="AU342" s="133" t="s">
        <v>128</v>
      </c>
      <c r="AY342" s="14" t="s">
        <v>120</v>
      </c>
      <c r="BE342" s="134">
        <f>IF(N342="základní",J342,0)</f>
        <v>0</v>
      </c>
      <c r="BF342" s="134">
        <f>IF(N342="snížená",J342,0)</f>
        <v>5700</v>
      </c>
      <c r="BG342" s="134">
        <f>IF(N342="zákl. přenesená",J342,0)</f>
        <v>0</v>
      </c>
      <c r="BH342" s="134">
        <f>IF(N342="sníž. přenesená",J342,0)</f>
        <v>0</v>
      </c>
      <c r="BI342" s="134">
        <f>IF(N342="nulová",J342,0)</f>
        <v>0</v>
      </c>
      <c r="BJ342" s="14" t="s">
        <v>128</v>
      </c>
      <c r="BK342" s="134">
        <f>ROUND(I342*H342,2)</f>
        <v>5700</v>
      </c>
      <c r="BL342" s="14" t="s">
        <v>812</v>
      </c>
      <c r="BM342" s="133" t="s">
        <v>825</v>
      </c>
    </row>
    <row r="343" spans="2:65" s="1" customFormat="1" ht="6.95" customHeight="1">
      <c r="B343" s="38"/>
      <c r="C343" s="39"/>
      <c r="D343" s="39"/>
      <c r="E343" s="39"/>
      <c r="F343" s="39"/>
      <c r="G343" s="39"/>
      <c r="H343" s="39"/>
      <c r="I343" s="39"/>
      <c r="J343" s="39"/>
      <c r="K343" s="39"/>
      <c r="L343" s="26"/>
    </row>
  </sheetData>
  <autoFilter ref="C134:K342" xr:uid="{00000000-0009-0000-0000-000001000000}"/>
  <mergeCells count="6">
    <mergeCell ref="E127:H12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dcterms:created xsi:type="dcterms:W3CDTF">2023-11-22T09:53:03Z</dcterms:created>
  <dcterms:modified xsi:type="dcterms:W3CDTF">2024-01-08T10:54:08Z</dcterms:modified>
</cp:coreProperties>
</file>