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Worker\Documents\nabídky 2024\Ondříčkova\"/>
    </mc:Choice>
  </mc:AlternateContent>
  <xr:revisionPtr revIDLastSave="0" documentId="13_ncr:1_{4B104AE1-BE1D-498E-B9BC-B927D437E0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3...'!$C$133:$K$352</definedName>
    <definedName name="_xlnm.Print_Titles" localSheetId="0">'Rekapitulace stavby'!$92:$92</definedName>
    <definedName name="_xlnm.Print_Titles" localSheetId="1">'z076102023 - Ondříčkova 3...'!$133:$133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3...'!$C$82:$J$117,'z076102023 - Ondříčkova 3...'!$C$123:$J$352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352" i="2"/>
  <c r="BH352" i="2"/>
  <c r="BG352" i="2"/>
  <c r="BE352" i="2"/>
  <c r="T352" i="2"/>
  <c r="T351" i="2"/>
  <c r="R352" i="2"/>
  <c r="R351" i="2" s="1"/>
  <c r="P352" i="2"/>
  <c r="P351" i="2"/>
  <c r="BI350" i="2"/>
  <c r="BH350" i="2"/>
  <c r="BG350" i="2"/>
  <c r="BE350" i="2"/>
  <c r="T350" i="2"/>
  <c r="T349" i="2"/>
  <c r="T348" i="2"/>
  <c r="R350" i="2"/>
  <c r="R349" i="2" s="1"/>
  <c r="P350" i="2"/>
  <c r="P349" i="2" s="1"/>
  <c r="P348" i="2" s="1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T314" i="2"/>
  <c r="R315" i="2"/>
  <c r="R314" i="2"/>
  <c r="P315" i="2"/>
  <c r="P314" i="2" s="1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3" i="2"/>
  <c r="BH263" i="2"/>
  <c r="BG263" i="2"/>
  <c r="BE263" i="2"/>
  <c r="T263" i="2"/>
  <c r="R263" i="2"/>
  <c r="P263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T156" i="2" s="1"/>
  <c r="R157" i="2"/>
  <c r="R156" i="2" s="1"/>
  <c r="P157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T139" i="2" s="1"/>
  <c r="R140" i="2"/>
  <c r="R139" i="2" s="1"/>
  <c r="P140" i="2"/>
  <c r="P139" i="2"/>
  <c r="BI137" i="2"/>
  <c r="BH137" i="2"/>
  <c r="BG137" i="2"/>
  <c r="BE137" i="2"/>
  <c r="T137" i="2"/>
  <c r="T136" i="2"/>
  <c r="R137" i="2"/>
  <c r="R136" i="2" s="1"/>
  <c r="P137" i="2"/>
  <c r="P136" i="2" s="1"/>
  <c r="J131" i="2"/>
  <c r="F128" i="2"/>
  <c r="E126" i="2"/>
  <c r="J90" i="2"/>
  <c r="F87" i="2"/>
  <c r="E85" i="2"/>
  <c r="J19" i="2"/>
  <c r="E19" i="2"/>
  <c r="J130" i="2"/>
  <c r="J18" i="2"/>
  <c r="E16" i="2"/>
  <c r="F131" i="2"/>
  <c r="J13" i="2"/>
  <c r="E13" i="2"/>
  <c r="F130" i="2"/>
  <c r="J12" i="2"/>
  <c r="J87" i="2"/>
  <c r="L90" i="1"/>
  <c r="AM90" i="1"/>
  <c r="AM89" i="1"/>
  <c r="L89" i="1"/>
  <c r="AM87" i="1"/>
  <c r="L87" i="1"/>
  <c r="L85" i="1"/>
  <c r="L84" i="1"/>
  <c r="BK343" i="2"/>
  <c r="J337" i="2"/>
  <c r="BK332" i="2"/>
  <c r="BK331" i="2"/>
  <c r="J334" i="2"/>
  <c r="BK333" i="2"/>
  <c r="J332" i="2"/>
  <c r="J329" i="2"/>
  <c r="J326" i="2"/>
  <c r="BK324" i="2"/>
  <c r="BK317" i="2"/>
  <c r="J309" i="2"/>
  <c r="J308" i="2"/>
  <c r="BK306" i="2"/>
  <c r="J301" i="2"/>
  <c r="BK289" i="2"/>
  <c r="BK286" i="2"/>
  <c r="J283" i="2"/>
  <c r="J272" i="2"/>
  <c r="BK261" i="2"/>
  <c r="J249" i="2"/>
  <c r="BK248" i="2"/>
  <c r="J244" i="2"/>
  <c r="J238" i="2"/>
  <c r="BK230" i="2"/>
  <c r="J228" i="2"/>
  <c r="BK226" i="2"/>
  <c r="BK220" i="2"/>
  <c r="BK218" i="2"/>
  <c r="J211" i="2"/>
  <c r="BK207" i="2"/>
  <c r="J200" i="2"/>
  <c r="BK195" i="2"/>
  <c r="J187" i="2"/>
  <c r="J183" i="2"/>
  <c r="BK180" i="2"/>
  <c r="BK175" i="2"/>
  <c r="J170" i="2"/>
  <c r="BK164" i="2"/>
  <c r="BK161" i="2"/>
  <c r="J153" i="2"/>
  <c r="BK143" i="2"/>
  <c r="J137" i="2"/>
  <c r="BK341" i="2"/>
  <c r="BK350" i="2"/>
  <c r="J347" i="2"/>
  <c r="BK345" i="2"/>
  <c r="BK342" i="2"/>
  <c r="BK338" i="2"/>
  <c r="BK334" i="2"/>
  <c r="J331" i="2"/>
  <c r="BK296" i="2"/>
  <c r="BK295" i="2"/>
  <c r="BK287" i="2"/>
  <c r="BK284" i="2"/>
  <c r="J280" i="2"/>
  <c r="BK278" i="2"/>
  <c r="BK274" i="2"/>
  <c r="J254" i="2"/>
  <c r="J246" i="2"/>
  <c r="J240" i="2"/>
  <c r="BK222" i="2"/>
  <c r="J205" i="2"/>
  <c r="BK201" i="2"/>
  <c r="BK198" i="2"/>
  <c r="J197" i="2"/>
  <c r="BK188" i="2"/>
  <c r="BK177" i="2"/>
  <c r="J157" i="2"/>
  <c r="BK145" i="2"/>
  <c r="BK140" i="2"/>
  <c r="J338" i="2"/>
  <c r="BK322" i="2"/>
  <c r="BK309" i="2"/>
  <c r="BK305" i="2"/>
  <c r="BK304" i="2"/>
  <c r="BK293" i="2"/>
  <c r="J352" i="2"/>
  <c r="J339" i="2"/>
  <c r="J315" i="2"/>
  <c r="BK298" i="2"/>
  <c r="J289" i="2"/>
  <c r="J278" i="2"/>
  <c r="BK269" i="2"/>
  <c r="J267" i="2"/>
  <c r="J265" i="2"/>
  <c r="J263" i="2"/>
  <c r="J251" i="2"/>
  <c r="J247" i="2"/>
  <c r="BK242" i="2"/>
  <c r="J232" i="2"/>
  <c r="J230" i="2"/>
  <c r="BK214" i="2"/>
  <c r="J213" i="2"/>
  <c r="BK211" i="2"/>
  <c r="BK205" i="2"/>
  <c r="J202" i="2"/>
  <c r="BK197" i="2"/>
  <c r="J188" i="2"/>
  <c r="BK184" i="2"/>
  <c r="J182" i="2"/>
  <c r="J180" i="2"/>
  <c r="BK170" i="2"/>
  <c r="J169" i="2"/>
  <c r="J167" i="2"/>
  <c r="BK163" i="2"/>
  <c r="J155" i="2"/>
  <c r="J154" i="2"/>
  <c r="BK150" i="2"/>
  <c r="J148" i="2"/>
  <c r="J143" i="2"/>
  <c r="BK352" i="2"/>
  <c r="J350" i="2"/>
  <c r="J346" i="2"/>
  <c r="BK313" i="2"/>
  <c r="J310" i="2"/>
  <c r="J300" i="2"/>
  <c r="J299" i="2"/>
  <c r="BK297" i="2"/>
  <c r="BK288" i="2"/>
  <c r="J282" i="2"/>
  <c r="J274" i="2"/>
  <c r="BK270" i="2"/>
  <c r="J269" i="2"/>
  <c r="J268" i="2"/>
  <c r="BK266" i="2"/>
  <c r="BK265" i="2"/>
  <c r="BK263" i="2"/>
  <c r="J259" i="2"/>
  <c r="BK257" i="2"/>
  <c r="BK256" i="2"/>
  <c r="J255" i="2"/>
  <c r="BK254" i="2"/>
  <c r="J252" i="2"/>
  <c r="BK251" i="2"/>
  <c r="J250" i="2"/>
  <c r="J236" i="2"/>
  <c r="J234" i="2"/>
  <c r="J231" i="2"/>
  <c r="J214" i="2"/>
  <c r="BK209" i="2"/>
  <c r="J203" i="2"/>
  <c r="J194" i="2"/>
  <c r="BK191" i="2"/>
  <c r="J190" i="2"/>
  <c r="J189" i="2"/>
  <c r="J177" i="2"/>
  <c r="J173" i="2"/>
  <c r="J172" i="2"/>
  <c r="J165" i="2"/>
  <c r="BK149" i="2"/>
  <c r="J146" i="2"/>
  <c r="J145" i="2"/>
  <c r="J140" i="2"/>
  <c r="BK347" i="2"/>
  <c r="BK346" i="2"/>
  <c r="J345" i="2"/>
  <c r="BK344" i="2"/>
  <c r="J344" i="2"/>
  <c r="J342" i="2"/>
  <c r="J333" i="2"/>
  <c r="BK329" i="2"/>
  <c r="J327" i="2"/>
  <c r="BK326" i="2"/>
  <c r="J322" i="2"/>
  <c r="BK318" i="2"/>
  <c r="J317" i="2"/>
  <c r="J306" i="2"/>
  <c r="J294" i="2"/>
  <c r="J293" i="2"/>
  <c r="J286" i="2"/>
  <c r="J285" i="2"/>
  <c r="J284" i="2"/>
  <c r="BK280" i="2"/>
  <c r="J276" i="2"/>
  <c r="BK272" i="2"/>
  <c r="BK268" i="2"/>
  <c r="J261" i="2"/>
  <c r="BK259" i="2"/>
  <c r="J257" i="2"/>
  <c r="BK255" i="2"/>
  <c r="BK253" i="2"/>
  <c r="BK252" i="2"/>
  <c r="BK250" i="2"/>
  <c r="BK249" i="2"/>
  <c r="BK247" i="2"/>
  <c r="BK246" i="2"/>
  <c r="J242" i="2"/>
  <c r="BK240" i="2"/>
  <c r="BK236" i="2"/>
  <c r="BK229" i="2"/>
  <c r="J226" i="2"/>
  <c r="J224" i="2"/>
  <c r="J220" i="2"/>
  <c r="J216" i="2"/>
  <c r="J207" i="2"/>
  <c r="BK202" i="2"/>
  <c r="J201" i="2"/>
  <c r="BK200" i="2"/>
  <c r="BK199" i="2"/>
  <c r="J198" i="2"/>
  <c r="BK196" i="2"/>
  <c r="BK193" i="2"/>
  <c r="BK190" i="2"/>
  <c r="BK187" i="2"/>
  <c r="BK186" i="2"/>
  <c r="BK185" i="2"/>
  <c r="J179" i="2"/>
  <c r="BK173" i="2"/>
  <c r="BK167" i="2"/>
  <c r="BK166" i="2"/>
  <c r="BK165" i="2"/>
  <c r="J161" i="2"/>
  <c r="BK157" i="2"/>
  <c r="BK155" i="2"/>
  <c r="J149" i="2"/>
  <c r="J147" i="2"/>
  <c r="BK146" i="2"/>
  <c r="BK137" i="2"/>
  <c r="AS94" i="1"/>
  <c r="J343" i="2"/>
  <c r="J340" i="2"/>
  <c r="BK337" i="2"/>
  <c r="BK320" i="2"/>
  <c r="J318" i="2"/>
  <c r="BK307" i="2"/>
  <c r="BK301" i="2"/>
  <c r="BK300" i="2"/>
  <c r="BK340" i="2"/>
  <c r="J313" i="2"/>
  <c r="BK308" i="2"/>
  <c r="BK303" i="2"/>
  <c r="J302" i="2"/>
  <c r="J298" i="2"/>
  <c r="J297" i="2"/>
  <c r="J287" i="2"/>
  <c r="BK285" i="2"/>
  <c r="BK283" i="2"/>
  <c r="BK282" i="2"/>
  <c r="BK276" i="2"/>
  <c r="J270" i="2"/>
  <c r="BK267" i="2"/>
  <c r="J266" i="2"/>
  <c r="J256" i="2"/>
  <c r="J253" i="2"/>
  <c r="J248" i="2"/>
  <c r="BK244" i="2"/>
  <c r="BK238" i="2"/>
  <c r="BK234" i="2"/>
  <c r="BK232" i="2"/>
  <c r="BK231" i="2"/>
  <c r="J229" i="2"/>
  <c r="BK228" i="2"/>
  <c r="BK224" i="2"/>
  <c r="J222" i="2"/>
  <c r="J218" i="2"/>
  <c r="BK216" i="2"/>
  <c r="BK213" i="2"/>
  <c r="J209" i="2"/>
  <c r="BK203" i="2"/>
  <c r="J199" i="2"/>
  <c r="J196" i="2"/>
  <c r="J195" i="2"/>
  <c r="BK194" i="2"/>
  <c r="J193" i="2"/>
  <c r="J191" i="2"/>
  <c r="BK189" i="2"/>
  <c r="J186" i="2"/>
  <c r="J185" i="2"/>
  <c r="J184" i="2"/>
  <c r="BK183" i="2"/>
  <c r="BK182" i="2"/>
  <c r="BK179" i="2"/>
  <c r="J175" i="2"/>
  <c r="BK172" i="2"/>
  <c r="BK169" i="2"/>
  <c r="J166" i="2"/>
  <c r="J164" i="2"/>
  <c r="J163" i="2"/>
  <c r="BK154" i="2"/>
  <c r="BK153" i="2"/>
  <c r="J150" i="2"/>
  <c r="BK148" i="2"/>
  <c r="BK147" i="2"/>
  <c r="J341" i="2"/>
  <c r="BK339" i="2"/>
  <c r="BK327" i="2"/>
  <c r="J324" i="2"/>
  <c r="J320" i="2"/>
  <c r="BK315" i="2"/>
  <c r="J312" i="2"/>
  <c r="J307" i="2"/>
  <c r="J304" i="2"/>
  <c r="BK302" i="2"/>
  <c r="J296" i="2"/>
  <c r="BK294" i="2"/>
  <c r="J292" i="2"/>
  <c r="BK290" i="2"/>
  <c r="J288" i="2"/>
  <c r="BK312" i="2"/>
  <c r="BK310" i="2"/>
  <c r="J305" i="2"/>
  <c r="J303" i="2"/>
  <c r="BK299" i="2"/>
  <c r="J295" i="2"/>
  <c r="BK292" i="2"/>
  <c r="J290" i="2"/>
  <c r="R348" i="2" l="1"/>
  <c r="R152" i="2"/>
  <c r="R142" i="2"/>
  <c r="R135" i="2" s="1"/>
  <c r="T160" i="2"/>
  <c r="T328" i="2"/>
  <c r="T142" i="2"/>
  <c r="T152" i="2"/>
  <c r="T135" i="2" s="1"/>
  <c r="R160" i="2"/>
  <c r="T204" i="2"/>
  <c r="R258" i="2"/>
  <c r="T291" i="2"/>
  <c r="T311" i="2"/>
  <c r="T319" i="2"/>
  <c r="R323" i="2"/>
  <c r="R328" i="2"/>
  <c r="BK336" i="2"/>
  <c r="J336" i="2" s="1"/>
  <c r="J113" i="2" s="1"/>
  <c r="BK160" i="2"/>
  <c r="R204" i="2"/>
  <c r="T258" i="2"/>
  <c r="R291" i="2"/>
  <c r="P311" i="2"/>
  <c r="P316" i="2"/>
  <c r="BK319" i="2"/>
  <c r="J319" i="2" s="1"/>
  <c r="J109" i="2" s="1"/>
  <c r="BK323" i="2"/>
  <c r="J323" i="2" s="1"/>
  <c r="J110" i="2" s="1"/>
  <c r="T323" i="2"/>
  <c r="T336" i="2"/>
  <c r="T335" i="2"/>
  <c r="P142" i="2"/>
  <c r="P152" i="2"/>
  <c r="P135" i="2" s="1"/>
  <c r="BK204" i="2"/>
  <c r="J204" i="2" s="1"/>
  <c r="J103" i="2" s="1"/>
  <c r="BK258" i="2"/>
  <c r="J258" i="2" s="1"/>
  <c r="J104" i="2" s="1"/>
  <c r="BK291" i="2"/>
  <c r="J291" i="2" s="1"/>
  <c r="J105" i="2" s="1"/>
  <c r="BK311" i="2"/>
  <c r="J311" i="2" s="1"/>
  <c r="J106" i="2" s="1"/>
  <c r="R316" i="2"/>
  <c r="R319" i="2"/>
  <c r="BK328" i="2"/>
  <c r="J328" i="2" s="1"/>
  <c r="J111" i="2" s="1"/>
  <c r="P336" i="2"/>
  <c r="P335" i="2"/>
  <c r="BK142" i="2"/>
  <c r="J142" i="2" s="1"/>
  <c r="J98" i="2" s="1"/>
  <c r="BK152" i="2"/>
  <c r="J152" i="2" s="1"/>
  <c r="J99" i="2" s="1"/>
  <c r="P160" i="2"/>
  <c r="P204" i="2"/>
  <c r="P258" i="2"/>
  <c r="P291" i="2"/>
  <c r="R311" i="2"/>
  <c r="BK316" i="2"/>
  <c r="J316" i="2" s="1"/>
  <c r="J108" i="2" s="1"/>
  <c r="T316" i="2"/>
  <c r="P319" i="2"/>
  <c r="P323" i="2"/>
  <c r="P328" i="2"/>
  <c r="R336" i="2"/>
  <c r="R335" i="2"/>
  <c r="BF287" i="2"/>
  <c r="BF290" i="2"/>
  <c r="BF302" i="2"/>
  <c r="BF309" i="2"/>
  <c r="BF299" i="2"/>
  <c r="BF300" i="2"/>
  <c r="BF308" i="2"/>
  <c r="BF326" i="2"/>
  <c r="BF333" i="2"/>
  <c r="BF338" i="2"/>
  <c r="J89" i="2"/>
  <c r="BF140" i="2"/>
  <c r="BF143" i="2"/>
  <c r="BF147" i="2"/>
  <c r="BF148" i="2"/>
  <c r="BF153" i="2"/>
  <c r="BF161" i="2"/>
  <c r="BF169" i="2"/>
  <c r="BF183" i="2"/>
  <c r="BF185" i="2"/>
  <c r="BF188" i="2"/>
  <c r="BF191" i="2"/>
  <c r="BF193" i="2"/>
  <c r="BF197" i="2"/>
  <c r="BF198" i="2"/>
  <c r="BF207" i="2"/>
  <c r="BF216" i="2"/>
  <c r="BF218" i="2"/>
  <c r="BF220" i="2"/>
  <c r="BF222" i="2"/>
  <c r="BF224" i="2"/>
  <c r="BF230" i="2"/>
  <c r="BF236" i="2"/>
  <c r="BF242" i="2"/>
  <c r="BF244" i="2"/>
  <c r="BF247" i="2"/>
  <c r="BF251" i="2"/>
  <c r="BF254" i="2"/>
  <c r="BF266" i="2"/>
  <c r="BF268" i="2"/>
  <c r="BF276" i="2"/>
  <c r="BF280" i="2"/>
  <c r="BF284" i="2"/>
  <c r="BF286" i="2"/>
  <c r="BF303" i="2"/>
  <c r="BF310" i="2"/>
  <c r="BF342" i="2"/>
  <c r="BK136" i="2"/>
  <c r="J136" i="2" s="1"/>
  <c r="J96" i="2" s="1"/>
  <c r="F90" i="2"/>
  <c r="BF137" i="2"/>
  <c r="BF145" i="2"/>
  <c r="BF157" i="2"/>
  <c r="BF166" i="2"/>
  <c r="BF175" i="2"/>
  <c r="BF180" i="2"/>
  <c r="BF186" i="2"/>
  <c r="BF187" i="2"/>
  <c r="BF196" i="2"/>
  <c r="BF203" i="2"/>
  <c r="BF205" i="2"/>
  <c r="BF228" i="2"/>
  <c r="BF238" i="2"/>
  <c r="BF240" i="2"/>
  <c r="BF249" i="2"/>
  <c r="BF278" i="2"/>
  <c r="BF285" i="2"/>
  <c r="BF288" i="2"/>
  <c r="BF306" i="2"/>
  <c r="BF307" i="2"/>
  <c r="BF320" i="2"/>
  <c r="BF312" i="2"/>
  <c r="BF317" i="2"/>
  <c r="BF345" i="2"/>
  <c r="BF163" i="2"/>
  <c r="BF179" i="2"/>
  <c r="BF184" i="2"/>
  <c r="BF231" i="2"/>
  <c r="BF232" i="2"/>
  <c r="BF253" i="2"/>
  <c r="BF255" i="2"/>
  <c r="BF257" i="2"/>
  <c r="BF269" i="2"/>
  <c r="BF272" i="2"/>
  <c r="BF274" i="2"/>
  <c r="BF292" i="2"/>
  <c r="BF294" i="2"/>
  <c r="BF295" i="2"/>
  <c r="BF347" i="2"/>
  <c r="J128" i="2"/>
  <c r="BF165" i="2"/>
  <c r="BF173" i="2"/>
  <c r="BF177" i="2"/>
  <c r="BF189" i="2"/>
  <c r="BF226" i="2"/>
  <c r="BF248" i="2"/>
  <c r="BF259" i="2"/>
  <c r="BF282" i="2"/>
  <c r="BF283" i="2"/>
  <c r="BF341" i="2"/>
  <c r="BF344" i="2"/>
  <c r="BF352" i="2"/>
  <c r="BF315" i="2"/>
  <c r="BF329" i="2"/>
  <c r="BF346" i="2"/>
  <c r="BK139" i="2"/>
  <c r="J139" i="2" s="1"/>
  <c r="J97" i="2" s="1"/>
  <c r="BF146" i="2"/>
  <c r="BF150" i="2"/>
  <c r="BF164" i="2"/>
  <c r="BF167" i="2"/>
  <c r="BF182" i="2"/>
  <c r="BF195" i="2"/>
  <c r="BF200" i="2"/>
  <c r="BF201" i="2"/>
  <c r="BF209" i="2"/>
  <c r="BF211" i="2"/>
  <c r="BF213" i="2"/>
  <c r="BF214" i="2"/>
  <c r="BF229" i="2"/>
  <c r="BF234" i="2"/>
  <c r="BF246" i="2"/>
  <c r="BF252" i="2"/>
  <c r="BF261" i="2"/>
  <c r="BF263" i="2"/>
  <c r="BF270" i="2"/>
  <c r="BF289" i="2"/>
  <c r="BF327" i="2"/>
  <c r="BF331" i="2"/>
  <c r="BF332" i="2"/>
  <c r="BF339" i="2"/>
  <c r="BF340" i="2"/>
  <c r="BF343" i="2"/>
  <c r="BF350" i="2"/>
  <c r="BF304" i="2"/>
  <c r="BF305" i="2"/>
  <c r="F89" i="2"/>
  <c r="BF149" i="2"/>
  <c r="BF154" i="2"/>
  <c r="BF155" i="2"/>
  <c r="BF170" i="2"/>
  <c r="BF172" i="2"/>
  <c r="BF190" i="2"/>
  <c r="BF194" i="2"/>
  <c r="BF199" i="2"/>
  <c r="BF202" i="2"/>
  <c r="BF250" i="2"/>
  <c r="BF256" i="2"/>
  <c r="BF265" i="2"/>
  <c r="BF267" i="2"/>
  <c r="BF293" i="2"/>
  <c r="BF296" i="2"/>
  <c r="BF297" i="2"/>
  <c r="BF298" i="2"/>
  <c r="BF301" i="2"/>
  <c r="BF313" i="2"/>
  <c r="BF318" i="2"/>
  <c r="BF322" i="2"/>
  <c r="BF324" i="2"/>
  <c r="BF334" i="2"/>
  <c r="BF337" i="2"/>
  <c r="BK314" i="2"/>
  <c r="J314" i="2"/>
  <c r="J107" i="2" s="1"/>
  <c r="BK351" i="2"/>
  <c r="J351" i="2" s="1"/>
  <c r="J116" i="2" s="1"/>
  <c r="BK156" i="2"/>
  <c r="J156" i="2" s="1"/>
  <c r="J100" i="2" s="1"/>
  <c r="BK349" i="2"/>
  <c r="J349" i="2" s="1"/>
  <c r="J115" i="2" s="1"/>
  <c r="F31" i="2"/>
  <c r="AZ95" i="1" s="1"/>
  <c r="AZ94" i="1" s="1"/>
  <c r="AV94" i="1" s="1"/>
  <c r="AK29" i="1" s="1"/>
  <c r="F35" i="2"/>
  <c r="BD95" i="1" s="1"/>
  <c r="BD94" i="1" s="1"/>
  <c r="W33" i="1" s="1"/>
  <c r="F33" i="2"/>
  <c r="BB95" i="1" s="1"/>
  <c r="BB94" i="1" s="1"/>
  <c r="W31" i="1" s="1"/>
  <c r="F34" i="2"/>
  <c r="BC95" i="1" s="1"/>
  <c r="BC94" i="1" s="1"/>
  <c r="AY94" i="1" s="1"/>
  <c r="J31" i="2"/>
  <c r="AV95" i="1" s="1"/>
  <c r="P159" i="2" l="1"/>
  <c r="P134" i="2" s="1"/>
  <c r="AU95" i="1" s="1"/>
  <c r="AU94" i="1" s="1"/>
  <c r="BK159" i="2"/>
  <c r="J159" i="2" s="1"/>
  <c r="J101" i="2" s="1"/>
  <c r="T159" i="2"/>
  <c r="T134" i="2" s="1"/>
  <c r="R159" i="2"/>
  <c r="R134" i="2" s="1"/>
  <c r="BK335" i="2"/>
  <c r="J335" i="2" s="1"/>
  <c r="J112" i="2" s="1"/>
  <c r="BK135" i="2"/>
  <c r="J160" i="2"/>
  <c r="J102" i="2" s="1"/>
  <c r="BK348" i="2"/>
  <c r="J348" i="2" s="1"/>
  <c r="J114" i="2" s="1"/>
  <c r="AX94" i="1"/>
  <c r="W32" i="1"/>
  <c r="F32" i="2"/>
  <c r="BA95" i="1" s="1"/>
  <c r="BA94" i="1" s="1"/>
  <c r="W30" i="1" s="1"/>
  <c r="W29" i="1"/>
  <c r="J32" i="2"/>
  <c r="AW95" i="1" s="1"/>
  <c r="AT95" i="1" s="1"/>
  <c r="BK134" i="2" l="1"/>
  <c r="J134" i="2" s="1"/>
  <c r="J28" i="2" s="1"/>
  <c r="AG95" i="1" s="1"/>
  <c r="AN95" i="1" s="1"/>
  <c r="J135" i="2"/>
  <c r="J95" i="2" s="1"/>
  <c r="AW94" i="1"/>
  <c r="AK30" i="1" s="1"/>
  <c r="J37" i="2" l="1"/>
  <c r="AG94" i="1"/>
  <c r="AK26" i="1" s="1"/>
  <c r="AK35" i="1" s="1"/>
  <c r="J94" i="2"/>
  <c r="AT94" i="1"/>
  <c r="AN94" i="1" l="1"/>
</calcChain>
</file>

<file path=xl/sharedStrings.xml><?xml version="1.0" encoding="utf-8"?>
<sst xmlns="http://schemas.openxmlformats.org/spreadsheetml/2006/main" count="2942" uniqueCount="830">
  <si>
    <t>Export Komplet</t>
  </si>
  <si>
    <t/>
  </si>
  <si>
    <t>2.0</t>
  </si>
  <si>
    <t>False</t>
  </si>
  <si>
    <t>{ad44bae2-9bc4-4e12-8230-da8a33ec8faf}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</si>
  <si>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</si>
  <si>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</si>
  <si>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</si>
  <si>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</si>
  <si>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</si>
  <si>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</si>
  <si>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</si>
  <si>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</si>
  <si>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</si>
  <si>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</si>
  <si>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stoupací potrubí - ZTI</t>
  </si>
  <si>
    <t>0,1</t>
  </si>
  <si>
    <t>KSO:</t>
  </si>
  <si>
    <t>CC-CZ:</t>
  </si>
  <si>
    <t>1</t>
  </si>
  <si>
    <t>Místo:</t>
  </si>
  <si>
    <t xml:space="preserve">Praha </t>
  </si>
  <si>
    <t>Datum:</t>
  </si>
  <si>
    <t>Zadavatel:</t>
  </si>
  <si>
    <t>IČ:</t>
  </si>
  <si>
    <t xml:space="preserve"> </t>
  </si>
  <si>
    <t>DIČ:</t>
  </si>
  <si>
    <t>Zhotovitel:</t>
  </si>
  <si>
    <t>True</t>
  </si>
  <si>
    <t>Projektant:</t>
  </si>
  <si>
    <t>Zpracovatel:</t>
  </si>
  <si>
    <t>Ing. Jan Krpata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</si>
  <si>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</si>
  <si>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</si>
  <si>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</si>
  <si>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</si>
  <si>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</si>
  <si>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</si>
  <si>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</si>
  <si>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</si>
  <si>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</si>
  <si>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</si>
  <si>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</si>
  <si>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</si>
  <si>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</si>
  <si>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</si>
  <si>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</si>
  <si>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</si>
  <si>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</si>
  <si>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</si>
  <si>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</si>
  <si>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</si>
  <si>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</si>
  <si>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</si>
  <si>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</si>
  <si>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</si>
  <si>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</si>
  <si>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</si>
  <si>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</si>
  <si>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</si>
  <si>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</si>
  <si>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</si>
  <si>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</si>
  <si>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</si>
  <si>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</si>
  <si>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</si>
  <si>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</si>
  <si>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</si>
  <si>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</si>
  <si>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</si>
  <si>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</si>
  <si>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</si>
  <si>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</si>
  <si>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</si>
  <si>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</si>
  <si>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</si>
  <si>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</si>
  <si>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</si>
  <si>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</si>
  <si>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</si>
  <si>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</si>
  <si>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</si>
  <si>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</si>
  <si>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</si>
  <si>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</si>
  <si>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</si>
  <si>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</si>
  <si>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</si>
  <si>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</si>
  <si>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</si>
  <si>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</si>
  <si>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</si>
  <si>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</si>
  <si>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</si>
  <si>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</si>
  <si>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</si>
  <si>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727 - Zdravotechnika - požární ochrana</t>
  </si>
  <si>
    <t xml:space="preserve">    740 - Elektromontáže - zkoušky a revize</t>
  </si>
  <si>
    <t xml:space="preserve">    744 - Elektromontáže - montáž vodičů měděných</t>
  </si>
  <si>
    <t xml:space="preserve">    746 - Elektromontáže - soubory pro vodiče</t>
  </si>
  <si>
    <t xml:space="preserve">    766 - Konstrukce truhlářské</t>
  </si>
  <si>
    <t xml:space="preserve">    767 - Konstrukce zámečnické</t>
  </si>
  <si>
    <t>M - Práce a dodávky M</t>
  </si>
  <si>
    <t xml:space="preserve">    58-M - Revize vyhrazených technických zařízení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</si>
  <si>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</si>
  <si>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</si>
  <si>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</si>
  <si>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</si>
  <si>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</si>
  <si>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</si>
  <si>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</si>
  <si>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</si>
  <si>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</si>
  <si>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</si>
  <si>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</si>
  <si>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</si>
  <si>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</si>
  <si>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</si>
  <si>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</si>
  <si>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</si>
  <si>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</si>
  <si>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</si>
  <si>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</si>
  <si>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</si>
  <si>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</si>
  <si>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</si>
  <si>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411386611</t>
  </si>
  <si>
    <t xml:space="preserve">Zabetonování části prostupů v instalačních šachtách ze suchých směsí pl do 0,09 m2 </t>
  </si>
  <si>
    <t>kus</t>
  </si>
  <si>
    <t>2</t>
  </si>
  <si>
    <t>-200916992</t>
  </si>
  <si>
    <t>VV</t>
  </si>
  <si>
    <t>9+9+9+10+10+9</t>
  </si>
  <si>
    <t>6</t>
  </si>
  <si>
    <t>Úpravy povrchů, podlahy a osazování výplní</t>
  </si>
  <si>
    <t>619991001</t>
  </si>
  <si>
    <t>Zakrytí podlah fólií přilepenou lepící páskou - byty</t>
  </si>
  <si>
    <t>m2</t>
  </si>
  <si>
    <t>-901735390</t>
  </si>
  <si>
    <t>1,5*1,5*(48+2)</t>
  </si>
  <si>
    <t>9</t>
  </si>
  <si>
    <t>Ostatní konstrukce a práce, bourání</t>
  </si>
  <si>
    <t>3</t>
  </si>
  <si>
    <t>952902021</t>
  </si>
  <si>
    <t>Čištění budov zametení hladkých podlah</t>
  </si>
  <si>
    <t>-1555683784</t>
  </si>
  <si>
    <t>"byty"(1,5+1,5)*(48+2)+"chodby"6*6*56+"nebyty"1,5*5</t>
  </si>
  <si>
    <t>953941611</t>
  </si>
  <si>
    <t xml:space="preserve">Doplnení stávajících konzol </t>
  </si>
  <si>
    <t>1960781466</t>
  </si>
  <si>
    <t>5</t>
  </si>
  <si>
    <t>M</t>
  </si>
  <si>
    <t>42390145</t>
  </si>
  <si>
    <t xml:space="preserve">5x sestava pro C M8x25 </t>
  </si>
  <si>
    <t>8</t>
  </si>
  <si>
    <t>-487248117</t>
  </si>
  <si>
    <t>953941621</t>
  </si>
  <si>
    <t>Osazování nových konzol v instalační šachtě</t>
  </si>
  <si>
    <t>996742082</t>
  </si>
  <si>
    <t>7</t>
  </si>
  <si>
    <t>423928870</t>
  </si>
  <si>
    <t xml:space="preserve">konzola cca nosníky 2 ks 40/20-1000+2x konzolový držák otočený + 5x sestava pro C M8x25 </t>
  </si>
  <si>
    <t>962058631</t>
  </si>
  <si>
    <t>423928870R02</t>
  </si>
  <si>
    <t xml:space="preserve">souprava k plynoměru 1x11/4", 100mm včetně uzávěru KKDN25- držák  pod plynoměr </t>
  </si>
  <si>
    <t>-2090108900</t>
  </si>
  <si>
    <t>972055341</t>
  </si>
  <si>
    <t xml:space="preserve">Vybourání otvorů pro potrubí ve stropech z ŽB prefabrikátů pl do 0,25 m2 tl přes 120 mm - všechny otvory na podlaží </t>
  </si>
  <si>
    <t>1198456634</t>
  </si>
  <si>
    <t>9*3+10*2+9</t>
  </si>
  <si>
    <t>997</t>
  </si>
  <si>
    <t>Přesun sutě</t>
  </si>
  <si>
    <t>10</t>
  </si>
  <si>
    <t>997013215</t>
  </si>
  <si>
    <t>Vnitrostaveništní doprava suti a vybouraných hmot pro budovy v do 18 m ručně</t>
  </si>
  <si>
    <t>t</t>
  </si>
  <si>
    <t>-1731175729</t>
  </si>
  <si>
    <t>11</t>
  </si>
  <si>
    <t>997013501</t>
  </si>
  <si>
    <t>Odvoz suti na skládku a vybouraných hmot nebo meziskládku  se složením</t>
  </si>
  <si>
    <t>446032485</t>
  </si>
  <si>
    <t>12</t>
  </si>
  <si>
    <t>997013821</t>
  </si>
  <si>
    <t>Poplatek za uložení stavebního odpadu na skládce (skládkovné)</t>
  </si>
  <si>
    <t>1651123376</t>
  </si>
  <si>
    <t>998</t>
  </si>
  <si>
    <t>Přesun hmot</t>
  </si>
  <si>
    <t>13</t>
  </si>
  <si>
    <t>998011004</t>
  </si>
  <si>
    <t>Přesun hmot pro budovy zděné v do 36 m</t>
  </si>
  <si>
    <t>-867926841</t>
  </si>
  <si>
    <t>"0,6T/byt"50*0,6</t>
  </si>
  <si>
    <t>PSV</t>
  </si>
  <si>
    <t>Práce a dodávky PSV</t>
  </si>
  <si>
    <t>721</t>
  </si>
  <si>
    <t>Zdravotechnika - vnitřní kanalizace</t>
  </si>
  <si>
    <t>14</t>
  </si>
  <si>
    <t>721140806</t>
  </si>
  <si>
    <t>Demontáž potrubí litinové do DN 200</t>
  </si>
  <si>
    <t>m</t>
  </si>
  <si>
    <t>16</t>
  </si>
  <si>
    <t>831897297</t>
  </si>
  <si>
    <t>9*3,5</t>
  </si>
  <si>
    <t>721140915</t>
  </si>
  <si>
    <t>Potrubí litinové propojení potrubí DN 100 - přechod POLO-KAL NG</t>
  </si>
  <si>
    <t>121244181</t>
  </si>
  <si>
    <t>721140916</t>
  </si>
  <si>
    <t>Potrubí litinové propojení potrubí DN 125 - přechod POLO-KAL NG</t>
  </si>
  <si>
    <t>-1862359387</t>
  </si>
  <si>
    <t>17</t>
  </si>
  <si>
    <t>721140926</t>
  </si>
  <si>
    <t>Potrubí litinové odpadní krácení trub do DN 125</t>
  </si>
  <si>
    <t>82921166</t>
  </si>
  <si>
    <t>18</t>
  </si>
  <si>
    <t>721171803</t>
  </si>
  <si>
    <t>Demontáž potrubí z PVC do D 75</t>
  </si>
  <si>
    <t>368372310</t>
  </si>
  <si>
    <t>19</t>
  </si>
  <si>
    <t>721171808</t>
  </si>
  <si>
    <t>Demontáž potrubí z PVC do D 114</t>
  </si>
  <si>
    <t>-1683638809</t>
  </si>
  <si>
    <t>"připoj WC+výlevka"50*0,5+1+"odpadní"181</t>
  </si>
  <si>
    <t>20</t>
  </si>
  <si>
    <t>721171809</t>
  </si>
  <si>
    <t>Demontáž potrubí z PVC do D 160</t>
  </si>
  <si>
    <t>-1517613174</t>
  </si>
  <si>
    <t>721171914</t>
  </si>
  <si>
    <t>Potrubí z PP propojení potrubí DN 75</t>
  </si>
  <si>
    <t>-1482915758</t>
  </si>
  <si>
    <t>"odbočky"50+1+2</t>
  </si>
  <si>
    <t>22</t>
  </si>
  <si>
    <t>42390280</t>
  </si>
  <si>
    <t>objímka potrubí 4" rozpětí 124 - 129 mm</t>
  </si>
  <si>
    <t>32</t>
  </si>
  <si>
    <t>-977395181</t>
  </si>
  <si>
    <t>23</t>
  </si>
  <si>
    <t>721174042R01</t>
  </si>
  <si>
    <t>Potrubí kanalizační z PP připojovací DN 40 - chránička plynovod</t>
  </si>
  <si>
    <t>384427320</t>
  </si>
  <si>
    <t>35*1</t>
  </si>
  <si>
    <t>24</t>
  </si>
  <si>
    <t>721174044</t>
  </si>
  <si>
    <t>Potrubí kanalizační z PP připojovací DN50-DN 75</t>
  </si>
  <si>
    <t>-1984336142</t>
  </si>
  <si>
    <t>0,5*2*50</t>
  </si>
  <si>
    <t>25</t>
  </si>
  <si>
    <t>721174045</t>
  </si>
  <si>
    <t>Potrubí kanalizační z PP připojovací DN 100</t>
  </si>
  <si>
    <t>-764641772</t>
  </si>
  <si>
    <t>0,5*52</t>
  </si>
  <si>
    <t>26</t>
  </si>
  <si>
    <t>721174063</t>
  </si>
  <si>
    <t>Potrubí kanalizační z PP větrací DN 110</t>
  </si>
  <si>
    <t>57114442</t>
  </si>
  <si>
    <t>27</t>
  </si>
  <si>
    <t>721175012</t>
  </si>
  <si>
    <t>Potrubí kanalizační plastové odpadní zvuk tlumící vícevrstvé DN 100</t>
  </si>
  <si>
    <t>-1008261797</t>
  </si>
  <si>
    <t>31+31+32+31+32+24</t>
  </si>
  <si>
    <t>28</t>
  </si>
  <si>
    <t>28615594</t>
  </si>
  <si>
    <t>odbočka dvojitá protihluková DN 110/100/50</t>
  </si>
  <si>
    <t>-1479303872</t>
  </si>
  <si>
    <t>29</t>
  </si>
  <si>
    <t>28615594R01</t>
  </si>
  <si>
    <t>odbočka trojitá protihluková DN 110/100/50/50</t>
  </si>
  <si>
    <t>-1263637009</t>
  </si>
  <si>
    <t>30</t>
  </si>
  <si>
    <t>28615625</t>
  </si>
  <si>
    <t>odbočka úhel 45° DN 110/110</t>
  </si>
  <si>
    <t>1356221033</t>
  </si>
  <si>
    <t>31</t>
  </si>
  <si>
    <t>28615552</t>
  </si>
  <si>
    <t>odbočka protihluková DN 110/50-70</t>
  </si>
  <si>
    <t>1987199842</t>
  </si>
  <si>
    <t>55350172</t>
  </si>
  <si>
    <t>flexi přípojka pro odvětrávací potrubí D 110mm</t>
  </si>
  <si>
    <t>-1964371003</t>
  </si>
  <si>
    <t>33</t>
  </si>
  <si>
    <t>42390279R05</t>
  </si>
  <si>
    <t>objímka potrubí 4" rozpětí 110 zvukově izolační - PO</t>
  </si>
  <si>
    <t>-1835199101</t>
  </si>
  <si>
    <t>34</t>
  </si>
  <si>
    <t>42390279</t>
  </si>
  <si>
    <t>objímka potrubí 4" rozpětí 110  vodící  - VO</t>
  </si>
  <si>
    <t>121085099</t>
  </si>
  <si>
    <t>35</t>
  </si>
  <si>
    <t>283770780</t>
  </si>
  <si>
    <t>izolace potrubí protihluková Tubex Sonik 110 x 5 mm</t>
  </si>
  <si>
    <t>-497310304</t>
  </si>
  <si>
    <t>36</t>
  </si>
  <si>
    <t>721175013</t>
  </si>
  <si>
    <t>Potrubí kanalizační plastové odpadní odhlučněné DN 125</t>
  </si>
  <si>
    <t>806483003</t>
  </si>
  <si>
    <t>37</t>
  </si>
  <si>
    <t>28377084</t>
  </si>
  <si>
    <t>izolace potrubí protihluková Tubex Sonik 125 x 5 mm</t>
  </si>
  <si>
    <t>1904105486</t>
  </si>
  <si>
    <t>38</t>
  </si>
  <si>
    <t>42390282</t>
  </si>
  <si>
    <t>objímka potrubí 4" rozpětí 133-140mm</t>
  </si>
  <si>
    <t>-1863703411</t>
  </si>
  <si>
    <t>39</t>
  </si>
  <si>
    <t>721194109</t>
  </si>
  <si>
    <t>Vyvedení a upevnění odpadních výpustek nebo manžet DN 100 - WC</t>
  </si>
  <si>
    <t>1110212417</t>
  </si>
  <si>
    <t>40</t>
  </si>
  <si>
    <t>551666120</t>
  </si>
  <si>
    <t>manžeta připojovací WC  DN 110</t>
  </si>
  <si>
    <t>-21763410</t>
  </si>
  <si>
    <t>41</t>
  </si>
  <si>
    <t>721259105</t>
  </si>
  <si>
    <t>Montáž tvarovky kanalizační DN 100</t>
  </si>
  <si>
    <t>-1518333106</t>
  </si>
  <si>
    <t>42</t>
  </si>
  <si>
    <t>28615604</t>
  </si>
  <si>
    <t>čistící tvarovka odpadní PP DN 125 pro vysoké teploty</t>
  </si>
  <si>
    <t>-992505708</t>
  </si>
  <si>
    <t>43</t>
  </si>
  <si>
    <t>721259106</t>
  </si>
  <si>
    <t>Montáž tvarovky DN 125</t>
  </si>
  <si>
    <t>188989282</t>
  </si>
  <si>
    <t>44</t>
  </si>
  <si>
    <t>PPL.HTRE125</t>
  </si>
  <si>
    <t>Kus čístící Pipelife HT 125 mm z PP,  běžný vnitřní odpadní systém dle EN 1451</t>
  </si>
  <si>
    <t>-106280907</t>
  </si>
  <si>
    <t>45</t>
  </si>
  <si>
    <t>721273153</t>
  </si>
  <si>
    <t>Hlavice ventilační polypropylen PP DN 110</t>
  </si>
  <si>
    <t>-242884118</t>
  </si>
  <si>
    <t>46</t>
  </si>
  <si>
    <t>721290111</t>
  </si>
  <si>
    <t>Zkouška těsnosti potrubí kanalizace vodou do DN 125</t>
  </si>
  <si>
    <t>-1809233380</t>
  </si>
  <si>
    <t>47</t>
  </si>
  <si>
    <t>998721103</t>
  </si>
  <si>
    <t>Přesun hmot tonážní pro vnitřní kanalizace v objektech v do 24 m</t>
  </si>
  <si>
    <t>-1257872804</t>
  </si>
  <si>
    <t>48</t>
  </si>
  <si>
    <t>998721181</t>
  </si>
  <si>
    <t>Příplatek k přesunu hmot tonážní 721 prováděný bez použití mechanizace</t>
  </si>
  <si>
    <t>-1371489374</t>
  </si>
  <si>
    <t>722</t>
  </si>
  <si>
    <t>Zdravotechnika - vnitřní vodovod</t>
  </si>
  <si>
    <t>49</t>
  </si>
  <si>
    <t>722170801</t>
  </si>
  <si>
    <t>Demontáž rozvodů vody z plastů do D 25</t>
  </si>
  <si>
    <t>2099683254</t>
  </si>
  <si>
    <t>"byty"50+50+"stoupačky"177</t>
  </si>
  <si>
    <t>50</t>
  </si>
  <si>
    <t>722170804</t>
  </si>
  <si>
    <t>Demontáž rozvodů vody z plastů do D 50</t>
  </si>
  <si>
    <t>738926510</t>
  </si>
  <si>
    <t>"SV"69+108+"TV"69+108</t>
  </si>
  <si>
    <t>51</t>
  </si>
  <si>
    <t>722171912</t>
  </si>
  <si>
    <t>Potrubí plastové odříznutí trubky D do 20 mm</t>
  </si>
  <si>
    <t>1201175627</t>
  </si>
  <si>
    <t>"byty"2*50</t>
  </si>
  <si>
    <t>52</t>
  </si>
  <si>
    <t>722171915</t>
  </si>
  <si>
    <t>Potrubí plastové odříznutí trubky D do 40 mm</t>
  </si>
  <si>
    <t>257078318</t>
  </si>
  <si>
    <t>"stpoupačky"56*3*2</t>
  </si>
  <si>
    <t>53</t>
  </si>
  <si>
    <t>722173912</t>
  </si>
  <si>
    <t>Potrubí plastové spoje svar polyfuze D do 20 mm</t>
  </si>
  <si>
    <t>-815263123</t>
  </si>
  <si>
    <t>54</t>
  </si>
  <si>
    <t>722174022</t>
  </si>
  <si>
    <t>Potrubí vodovodní plastové PPRCT EVO svar polyfuze PN 20 D 20 x 3,4 mm</t>
  </si>
  <si>
    <t>1393810607</t>
  </si>
  <si>
    <t>"byty"50+2</t>
  </si>
  <si>
    <t>55</t>
  </si>
  <si>
    <t>722174022R01</t>
  </si>
  <si>
    <t>Potrubí vodovodní plastové PPR FIBER BASALT PLUS svar polyfuze PN 20 D 20 x 3,4 mm</t>
  </si>
  <si>
    <t>1492785223</t>
  </si>
  <si>
    <t>"stoupačky"28+28+28+31+31+31</t>
  </si>
  <si>
    <t>56</t>
  </si>
  <si>
    <t>722174023</t>
  </si>
  <si>
    <t>Potrubí vodovodní plastové PPRCT EVO svar polyfuze PN 20 D 25 x 4,2 mm</t>
  </si>
  <si>
    <t>-1078465101</t>
  </si>
  <si>
    <t>"byty"50</t>
  </si>
  <si>
    <t>57</t>
  </si>
  <si>
    <t>722174024</t>
  </si>
  <si>
    <t>Potrubí vodovodní plastové PPRCT EVO svar polyfuze PN 20 D 32mm</t>
  </si>
  <si>
    <t>899577273</t>
  </si>
  <si>
    <t>"SV stoupačky"18*6</t>
  </si>
  <si>
    <t>58</t>
  </si>
  <si>
    <t>722174024R01</t>
  </si>
  <si>
    <t>Potrubí vodovodní plastové PPR FIBER BASALT PLUS svar polyfuze PN 20 D 32mm</t>
  </si>
  <si>
    <t>-1625643425</t>
  </si>
  <si>
    <t>"stoupačky TV"108</t>
  </si>
  <si>
    <t>59</t>
  </si>
  <si>
    <t>722174025</t>
  </si>
  <si>
    <t>Potrubí vodovodní plastové PPRCT EVO svar polyfuze PN 20 D 40mm</t>
  </si>
  <si>
    <t>-503522177</t>
  </si>
  <si>
    <t>"stoupačky SV"10+10+10+13+13+13</t>
  </si>
  <si>
    <t>60</t>
  </si>
  <si>
    <t>722174025R01</t>
  </si>
  <si>
    <t>Potrubí vodovodní plastové PPR FIBER BASALT PLUS svar polyfuze PN 20 D 40mm</t>
  </si>
  <si>
    <t>680859325</t>
  </si>
  <si>
    <t>"stoupačky TV"69</t>
  </si>
  <si>
    <t>61</t>
  </si>
  <si>
    <t>722174072</t>
  </si>
  <si>
    <t>Potrubí vodovodní plastové kompenzační smyčka PPR svar polyfúze PN 20 D 20x3,4 mm</t>
  </si>
  <si>
    <t>-1422956311</t>
  </si>
  <si>
    <t>62</t>
  </si>
  <si>
    <t>722174074</t>
  </si>
  <si>
    <t>Potrubí vodovodní plastové kompenzační smyčka PPR svar polyfuze PN 20 D 32 x 5,4 mm</t>
  </si>
  <si>
    <t>44235516</t>
  </si>
  <si>
    <t>63</t>
  </si>
  <si>
    <t>722174075</t>
  </si>
  <si>
    <t>Potrubí vodovodní plastové kompenzační smyčka PPR svar polyfuze PN 20 D 40 x 6,7 mm</t>
  </si>
  <si>
    <t>-138393620</t>
  </si>
  <si>
    <t>64</t>
  </si>
  <si>
    <t>722174912</t>
  </si>
  <si>
    <t>Potrubí plastové sestavení rozvodů D do 20 mm</t>
  </si>
  <si>
    <t>1159053069</t>
  </si>
  <si>
    <t>65</t>
  </si>
  <si>
    <t>722181126R03</t>
  </si>
  <si>
    <t>Objímka do d50 mm LUPDsE</t>
  </si>
  <si>
    <t>2034313552</t>
  </si>
  <si>
    <t>6*14*7</t>
  </si>
  <si>
    <t>66</t>
  </si>
  <si>
    <t>722181212</t>
  </si>
  <si>
    <t>Tepelně izolační trubice z PE tl do 6 mm DN do 32 mm - byty</t>
  </si>
  <si>
    <t>352835071</t>
  </si>
  <si>
    <t>50+50</t>
  </si>
  <si>
    <t>67</t>
  </si>
  <si>
    <t>722181222</t>
  </si>
  <si>
    <t xml:space="preserve">Tepelně izolační trubice  z PE tl do 10 mm DN do 42 mm - stoupací potrubí SV </t>
  </si>
  <si>
    <t>-476912967</t>
  </si>
  <si>
    <t>69+108</t>
  </si>
  <si>
    <t>68</t>
  </si>
  <si>
    <t>722181232</t>
  </si>
  <si>
    <t xml:space="preserve">Tepelně izolační trubice z PE tl do 15 mm DN do 42 mm - stoupací potrubí TV a C </t>
  </si>
  <si>
    <t>699984771</t>
  </si>
  <si>
    <t>69+08+177</t>
  </si>
  <si>
    <t>69</t>
  </si>
  <si>
    <t>722190901</t>
  </si>
  <si>
    <t>Uzavření nebo otevření vodovodního potrubí při opravách</t>
  </si>
  <si>
    <t>-1768101753</t>
  </si>
  <si>
    <t>"byty"100*2+"stoupačky"3*2*6</t>
  </si>
  <si>
    <t>70</t>
  </si>
  <si>
    <t>722220231</t>
  </si>
  <si>
    <t>Přechodka dGK PPR PN 20 D 20 x G 1/2 s kovovým vnitřním závitem</t>
  </si>
  <si>
    <t>-1249752671</t>
  </si>
  <si>
    <t>"úklid"2*2*2+"byty"50*2</t>
  </si>
  <si>
    <t>71</t>
  </si>
  <si>
    <t>722220232</t>
  </si>
  <si>
    <t>Přechodka dGK PPR PN 20 D 25 x G 1/2-3/4 s kovovým závitem</t>
  </si>
  <si>
    <t>1637909501</t>
  </si>
  <si>
    <t>"byty"(9+8+8+9+9+8)*2</t>
  </si>
  <si>
    <t>72</t>
  </si>
  <si>
    <t>722220861</t>
  </si>
  <si>
    <t>Demontáž armatur závitových se dvěma závity G do 3/4</t>
  </si>
  <si>
    <t>-1875303824</t>
  </si>
  <si>
    <t>73</t>
  </si>
  <si>
    <t>722232122</t>
  </si>
  <si>
    <t>Kohout kulový přímý G 1/2 PN 42 do 185°C plnoprůtokový vnitřní závit</t>
  </si>
  <si>
    <t>-1090366253</t>
  </si>
  <si>
    <t>74</t>
  </si>
  <si>
    <t>722232123</t>
  </si>
  <si>
    <t>-1799557898</t>
  </si>
  <si>
    <t>75</t>
  </si>
  <si>
    <t>31940001</t>
  </si>
  <si>
    <t>šroubení mosazné k vodoměrům 1/2"</t>
  </si>
  <si>
    <t>sada</t>
  </si>
  <si>
    <t>-526629488</t>
  </si>
  <si>
    <t>76</t>
  </si>
  <si>
    <t>31942703</t>
  </si>
  <si>
    <t>redukce mosaz 3/4"x1/2"</t>
  </si>
  <si>
    <t>-963578741</t>
  </si>
  <si>
    <t>77</t>
  </si>
  <si>
    <t>722260811</t>
  </si>
  <si>
    <t>Demontáž vodoměrů závitových G 1/2</t>
  </si>
  <si>
    <t>-1531706053</t>
  </si>
  <si>
    <t>78</t>
  </si>
  <si>
    <t>722261921</t>
  </si>
  <si>
    <t>Výměna závitových vodoměrů G 1/2</t>
  </si>
  <si>
    <t>-893953828</t>
  </si>
  <si>
    <t>79</t>
  </si>
  <si>
    <t>38821302</t>
  </si>
  <si>
    <t>vodoměr bytový s dálkovou komunikací (včetně radiového modulu), DN 15 Q3 = min. 1,5 m3/h</t>
  </si>
  <si>
    <t>645552937</t>
  </si>
  <si>
    <t>80</t>
  </si>
  <si>
    <t>722290226</t>
  </si>
  <si>
    <t>Zkouška těsnosti vodovodního potrubí závitového do DN 50</t>
  </si>
  <si>
    <t>-1824513398</t>
  </si>
  <si>
    <t>81</t>
  </si>
  <si>
    <t>722290234</t>
  </si>
  <si>
    <t>Proplach vodovodního potrubí do DN 80</t>
  </si>
  <si>
    <t>-13652856</t>
  </si>
  <si>
    <t>82</t>
  </si>
  <si>
    <t>998722103</t>
  </si>
  <si>
    <t>Přesun hmot tonážní tonážní pro vnitřní vodovod v objektech v do 24 m</t>
  </si>
  <si>
    <t>-893046770</t>
  </si>
  <si>
    <t>83</t>
  </si>
  <si>
    <t>998722181</t>
  </si>
  <si>
    <t>Příplatek k přesunu hmot tonážní 722 prováděný bez použití mechanizace</t>
  </si>
  <si>
    <t>1598973841</t>
  </si>
  <si>
    <t>723</t>
  </si>
  <si>
    <t>Zdravotechnika - vnitřní plynovod</t>
  </si>
  <si>
    <t>84</t>
  </si>
  <si>
    <t>723120804</t>
  </si>
  <si>
    <t>Demontáž potrubí ocelové závitové svařované do DN 25</t>
  </si>
  <si>
    <t>2017539394</t>
  </si>
  <si>
    <t>"byty"18+16+18+16</t>
  </si>
  <si>
    <t>85</t>
  </si>
  <si>
    <t>723120805</t>
  </si>
  <si>
    <t>Demontáž potrubí ocelové závitové svařované do DN 50</t>
  </si>
  <si>
    <t>-1694350541</t>
  </si>
  <si>
    <t>"stoupačky"32+32+30+27</t>
  </si>
  <si>
    <t>86</t>
  </si>
  <si>
    <t>723150366</t>
  </si>
  <si>
    <t>Chránička D 44,5x2,6 mm</t>
  </si>
  <si>
    <t>-1968447560</t>
  </si>
  <si>
    <t>9+9+9+8</t>
  </si>
  <si>
    <t>87</t>
  </si>
  <si>
    <t>723150366R01</t>
  </si>
  <si>
    <t>Chránička - úprava stávajícího potrubí do D44</t>
  </si>
  <si>
    <t>ks</t>
  </si>
  <si>
    <t>-1522248662</t>
  </si>
  <si>
    <t>88</t>
  </si>
  <si>
    <t>723160204</t>
  </si>
  <si>
    <t>Přípojka k plynoměru spojované na závit bez ochozu G 1 - souprava k plynoměru</t>
  </si>
  <si>
    <t>1783713605</t>
  </si>
  <si>
    <t>89</t>
  </si>
  <si>
    <t>723160334</t>
  </si>
  <si>
    <t>Rozpěrka a přípojek plynoměru G 1" - u soupravy k plynoěmru</t>
  </si>
  <si>
    <t>soubor</t>
  </si>
  <si>
    <t>-1523723192</t>
  </si>
  <si>
    <t>90</t>
  </si>
  <si>
    <t>723160804</t>
  </si>
  <si>
    <t>Demontáž přípojka k plynoměru na závit bez ochozu G 1</t>
  </si>
  <si>
    <t>pár</t>
  </si>
  <si>
    <t>-1216639198</t>
  </si>
  <si>
    <t>91</t>
  </si>
  <si>
    <t>723160831</t>
  </si>
  <si>
    <t>Demontáž rozpěrky k plynoměru G 1</t>
  </si>
  <si>
    <t>-588891222</t>
  </si>
  <si>
    <t>92</t>
  </si>
  <si>
    <t>723181022</t>
  </si>
  <si>
    <t>Potrubí měděné tvrdé spojované lisováním DN 15 ZTI alt. vlnovcová nerezová trubky + 2 spojky</t>
  </si>
  <si>
    <t>796114715</t>
  </si>
  <si>
    <t>18+16+18+16</t>
  </si>
  <si>
    <t>93</t>
  </si>
  <si>
    <t>723181023</t>
  </si>
  <si>
    <t>Potrubí měděné tvrdé spojované lisováním DN 25 ZTI k plynoměru</t>
  </si>
  <si>
    <t>-789978036</t>
  </si>
  <si>
    <t>0,5*34</t>
  </si>
  <si>
    <t>94</t>
  </si>
  <si>
    <t>723181024</t>
  </si>
  <si>
    <t>Potrubí měděné tvrdé spojované lisováním DN 25 ZTI stoupací rozvod</t>
  </si>
  <si>
    <t>439401870</t>
  </si>
  <si>
    <t>32+32+30+27</t>
  </si>
  <si>
    <t>95</t>
  </si>
  <si>
    <t>28655201</t>
  </si>
  <si>
    <t>objímka se silikonovou vložkou (225°C) D 28mm</t>
  </si>
  <si>
    <t>1972271468</t>
  </si>
  <si>
    <t>(9+9+9+8)*3</t>
  </si>
  <si>
    <t>96</t>
  </si>
  <si>
    <t>723190901</t>
  </si>
  <si>
    <t>Uzavření,otevření plynovodního potrubí při opravě</t>
  </si>
  <si>
    <t>1017145034</t>
  </si>
  <si>
    <t>4*2+34*2</t>
  </si>
  <si>
    <t>97</t>
  </si>
  <si>
    <t>723190907</t>
  </si>
  <si>
    <t>Odvzdušnění nebo napuštění plynovodního potrubí</t>
  </si>
  <si>
    <t>2053838200</t>
  </si>
  <si>
    <t>68+17+121</t>
  </si>
  <si>
    <t>98</t>
  </si>
  <si>
    <t>723190909</t>
  </si>
  <si>
    <t xml:space="preserve">Zkouška těsnosti potrubí plynovodního - úsek - domovní rozvody </t>
  </si>
  <si>
    <t>-691225756</t>
  </si>
  <si>
    <t>99</t>
  </si>
  <si>
    <t>723190909R01</t>
  </si>
  <si>
    <t xml:space="preserve">Zkouška těsnosti potrubí plynovodního - úsek - spotřební rozvod </t>
  </si>
  <si>
    <t>-1947225544</t>
  </si>
  <si>
    <t>100</t>
  </si>
  <si>
    <t>723231162</t>
  </si>
  <si>
    <t>Kohout kulový přímý G 1/2 PN 42 do 185°C plnoprůtokový vnitřní závit těžká řada</t>
  </si>
  <si>
    <t>-617930138</t>
  </si>
  <si>
    <t>101</t>
  </si>
  <si>
    <t>55138002</t>
  </si>
  <si>
    <t>hadice připojovací pro plyn vnitřní závit 1/2" 1m</t>
  </si>
  <si>
    <t>-811207313</t>
  </si>
  <si>
    <t>102</t>
  </si>
  <si>
    <t>723231164</t>
  </si>
  <si>
    <t>Kohout kulový přímý G 1" PN 42 do 185°C plnoprůtokový vnitřní závit těžká řada</t>
  </si>
  <si>
    <t>348171083</t>
  </si>
  <si>
    <t>103</t>
  </si>
  <si>
    <t>723260801</t>
  </si>
  <si>
    <t>Demontáž plynoměrů PS 2 nebo PS 6 nebo PS 10</t>
  </si>
  <si>
    <t>-664866831</t>
  </si>
  <si>
    <t>104</t>
  </si>
  <si>
    <t>723261912</t>
  </si>
  <si>
    <t>Montáž plynoměrů PS-2, PS-6</t>
  </si>
  <si>
    <t>-1700337855</t>
  </si>
  <si>
    <t>105</t>
  </si>
  <si>
    <t>998723103</t>
  </si>
  <si>
    <t>Přesun hmot tonážní pro vnitřní plynovod v objektech v do 24 m</t>
  </si>
  <si>
    <t>111640353</t>
  </si>
  <si>
    <t>106</t>
  </si>
  <si>
    <t>998723181</t>
  </si>
  <si>
    <t>Příplatek k přesunu hmot tonážní 723 prováděný bez použití mechanizace</t>
  </si>
  <si>
    <t>119213430</t>
  </si>
  <si>
    <t>725</t>
  </si>
  <si>
    <t>Zdravotechnika - zařizovací předměty</t>
  </si>
  <si>
    <t>107</t>
  </si>
  <si>
    <t>725110811</t>
  </si>
  <si>
    <t>Demontáž klozetů splachovací s nádrží</t>
  </si>
  <si>
    <t>1589154229</t>
  </si>
  <si>
    <t>108</t>
  </si>
  <si>
    <t>725111132</t>
  </si>
  <si>
    <t>Splachovač nádržkový plastový nízkopoložený nebo vysokopoložený</t>
  </si>
  <si>
    <t>672897874</t>
  </si>
  <si>
    <t>109</t>
  </si>
  <si>
    <t>725119122</t>
  </si>
  <si>
    <t>Montáž klozetových mís kombi - byty</t>
  </si>
  <si>
    <t>-705451097</t>
  </si>
  <si>
    <t>110</t>
  </si>
  <si>
    <t>725119122R01</t>
  </si>
  <si>
    <t>Montáž klozetových mís kombi - 1.NP</t>
  </si>
  <si>
    <t>-138021001</t>
  </si>
  <si>
    <t>111</t>
  </si>
  <si>
    <t>64234001</t>
  </si>
  <si>
    <t>mísa keramická ke kombiklozetu bílá hluboké splachování odpad vodorovný 360x670x400mm</t>
  </si>
  <si>
    <t>291230657</t>
  </si>
  <si>
    <t>112</t>
  </si>
  <si>
    <t>55167381</t>
  </si>
  <si>
    <t>sedátko klozetové duroplastové bílé s poklopem</t>
  </si>
  <si>
    <t>-955584714</t>
  </si>
  <si>
    <t>113</t>
  </si>
  <si>
    <t>725219102</t>
  </si>
  <si>
    <t>Montáž umyvadla připevněného na šrouby do zdiva</t>
  </si>
  <si>
    <t>1791149888</t>
  </si>
  <si>
    <t>114</t>
  </si>
  <si>
    <t>64211032</t>
  </si>
  <si>
    <t>umyvadlo keramické závěsné bílé 600x450mm</t>
  </si>
  <si>
    <t>-313357052</t>
  </si>
  <si>
    <t>115</t>
  </si>
  <si>
    <t>725339111</t>
  </si>
  <si>
    <t>Montáž výlevky</t>
  </si>
  <si>
    <t>1531802592</t>
  </si>
  <si>
    <t>116</t>
  </si>
  <si>
    <t>55231312</t>
  </si>
  <si>
    <t>výlevka DN100</t>
  </si>
  <si>
    <t>466393055</t>
  </si>
  <si>
    <t>117</t>
  </si>
  <si>
    <t>725610810</t>
  </si>
  <si>
    <t>Demontáž sporáků plynových</t>
  </si>
  <si>
    <t>73987918</t>
  </si>
  <si>
    <t>118</t>
  </si>
  <si>
    <t>725610911</t>
  </si>
  <si>
    <t>Zpětná montáž plynových sporáků bez úprav instalace</t>
  </si>
  <si>
    <t>-287725939</t>
  </si>
  <si>
    <t>119</t>
  </si>
  <si>
    <t>725813111</t>
  </si>
  <si>
    <t>Ventil rohový bez připojovací trubičky G 1/2</t>
  </si>
  <si>
    <t>-1737258987</t>
  </si>
  <si>
    <t>120</t>
  </si>
  <si>
    <t>551385100</t>
  </si>
  <si>
    <t>hadice připojovací  1/2"F x 1/2"M, 20 - 40 cm</t>
  </si>
  <si>
    <t>1662393615</t>
  </si>
  <si>
    <t>121</t>
  </si>
  <si>
    <t>725820801</t>
  </si>
  <si>
    <t>Demontáž baterie nástěnné do G 3 / 4</t>
  </si>
  <si>
    <t>999148535</t>
  </si>
  <si>
    <t>122</t>
  </si>
  <si>
    <t>725821312</t>
  </si>
  <si>
    <t>Baterie dřezová nástěnná páková s otáčivým kulatým ústím a délkou ramínka 300 mm</t>
  </si>
  <si>
    <t>713664963</t>
  </si>
  <si>
    <t>123</t>
  </si>
  <si>
    <t>725829131</t>
  </si>
  <si>
    <t>Montáž baterie umyvadlové stojánkové G 1/2 ostatní typ</t>
  </si>
  <si>
    <t>-1335604088</t>
  </si>
  <si>
    <t>124</t>
  </si>
  <si>
    <t>55144047</t>
  </si>
  <si>
    <t>baterie umyvadlová stojánková páková s ovládáním výpusti</t>
  </si>
  <si>
    <t>529334669</t>
  </si>
  <si>
    <t>125</t>
  </si>
  <si>
    <t>725861102</t>
  </si>
  <si>
    <t>Zápachová uzávěrka pro umyvadla DN 40</t>
  </si>
  <si>
    <t>-1187246519</t>
  </si>
  <si>
    <t>727</t>
  </si>
  <si>
    <t>Zdravotechnika - požární ochrana</t>
  </si>
  <si>
    <t>126</t>
  </si>
  <si>
    <t>727121101</t>
  </si>
  <si>
    <t>Protipožární úprava prostupu D 32 mm z jedné strany dělící konstrukce požární odolnost do EI 90</t>
  </si>
  <si>
    <t>1326393636</t>
  </si>
  <si>
    <t>127</t>
  </si>
  <si>
    <t>727121135R01</t>
  </si>
  <si>
    <t>68641847</t>
  </si>
  <si>
    <t>740</t>
  </si>
  <si>
    <t>Elektromontáže - zkoušky a revize</t>
  </si>
  <si>
    <t>128</t>
  </si>
  <si>
    <t>740991100R01</t>
  </si>
  <si>
    <t>Celková prohlídka a montáž  el. rozvodu pro obnovu pospojení</t>
  </si>
  <si>
    <t>-200671279</t>
  </si>
  <si>
    <t>744</t>
  </si>
  <si>
    <t>Elektromontáže - montáž vodičů měděných</t>
  </si>
  <si>
    <t>129</t>
  </si>
  <si>
    <t>744422110</t>
  </si>
  <si>
    <t>Montáž kabel Cu sk.1 do 1kV do 0,40kg trubka nebo lišta zatažená</t>
  </si>
  <si>
    <t>1220658877</t>
  </si>
  <si>
    <t>130</t>
  </si>
  <si>
    <t>196411500</t>
  </si>
  <si>
    <t>dráty  Cu 6-16 (CY 8,00 -16 mm) ZŽ</t>
  </si>
  <si>
    <t>-559128202</t>
  </si>
  <si>
    <t>746</t>
  </si>
  <si>
    <t>Elektromontáže - soubory pro vodiče</t>
  </si>
  <si>
    <t>131</t>
  </si>
  <si>
    <t>746212110</t>
  </si>
  <si>
    <t>Ukončení vodič izolovaný do 2,5 mm2 na svorkovnici</t>
  </si>
  <si>
    <t>1305524527</t>
  </si>
  <si>
    <t>6+48+2</t>
  </si>
  <si>
    <t>132</t>
  </si>
  <si>
    <t>354305910R01</t>
  </si>
  <si>
    <t>svorka AB ochranného pospojení vč. pásku Cu</t>
  </si>
  <si>
    <t>878046933</t>
  </si>
  <si>
    <t>766</t>
  </si>
  <si>
    <t>Konstrukce truhlářské</t>
  </si>
  <si>
    <t>133</t>
  </si>
  <si>
    <t>766121210</t>
  </si>
  <si>
    <t>Montáž stěn plných s výplní v do 2,75 m</t>
  </si>
  <si>
    <t>-1930395224</t>
  </si>
  <si>
    <t>56*1*2,5</t>
  </si>
  <si>
    <t>134</t>
  </si>
  <si>
    <t>766691925</t>
  </si>
  <si>
    <t>Vyvěšení křídel dveří plochy přes 2 m2</t>
  </si>
  <si>
    <t>358132810</t>
  </si>
  <si>
    <t>135</t>
  </si>
  <si>
    <t>766825821</t>
  </si>
  <si>
    <t xml:space="preserve">Demontáž desky zadní stěny WC </t>
  </si>
  <si>
    <t>1554556051</t>
  </si>
  <si>
    <t>767</t>
  </si>
  <si>
    <t>Konstrukce zámečnické</t>
  </si>
  <si>
    <t>136</t>
  </si>
  <si>
    <t>767991912</t>
  </si>
  <si>
    <t>Opravy zámečnických konstrukcí ostatní - samostatné řezání - úprava stávajícíkonzoly</t>
  </si>
  <si>
    <t>-981872319</t>
  </si>
  <si>
    <t>50*2</t>
  </si>
  <si>
    <t>137</t>
  </si>
  <si>
    <t>767995111</t>
  </si>
  <si>
    <t>Montáž atypických zámečnických konstrukcí hmotnosti do 5 kg</t>
  </si>
  <si>
    <t>kg</t>
  </si>
  <si>
    <t>2081901785</t>
  </si>
  <si>
    <t>138</t>
  </si>
  <si>
    <t>423928880</t>
  </si>
  <si>
    <t>konzola profil 40/20 - 1000, závěsy</t>
  </si>
  <si>
    <t>2006950527</t>
  </si>
  <si>
    <t>139</t>
  </si>
  <si>
    <t>998767103</t>
  </si>
  <si>
    <t>Přesun hmot tonážní pro zámečnické konstrukce v objektech v do 24 m</t>
  </si>
  <si>
    <t>754501851</t>
  </si>
  <si>
    <t>140</t>
  </si>
  <si>
    <t>998767181</t>
  </si>
  <si>
    <t>Příplatek k přesunu hmot tonážní 767 prováděný bez použití mechanizace</t>
  </si>
  <si>
    <t>-740525878</t>
  </si>
  <si>
    <t>Práce a dodávky M</t>
  </si>
  <si>
    <t>58-M</t>
  </si>
  <si>
    <t>Revize vyhrazených technických zařízení</t>
  </si>
  <si>
    <t>141</t>
  </si>
  <si>
    <t>580103001</t>
  </si>
  <si>
    <t>Kontrola stavu elektrického okruhu do 5 vývodů v prostoru bezpečném</t>
  </si>
  <si>
    <t>okruh</t>
  </si>
  <si>
    <t>623898176</t>
  </si>
  <si>
    <t>142</t>
  </si>
  <si>
    <t>580106002</t>
  </si>
  <si>
    <t>Měření izolačních odporů okruhu celého rozvaděče nebo rozvodnice</t>
  </si>
  <si>
    <t>měření</t>
  </si>
  <si>
    <t>-1447170611</t>
  </si>
  <si>
    <t>143</t>
  </si>
  <si>
    <t>580106010</t>
  </si>
  <si>
    <t>Měření zemního přechodového odporu uzemnění ochranného nebo pracovního</t>
  </si>
  <si>
    <t>-321506261</t>
  </si>
  <si>
    <t>144</t>
  </si>
  <si>
    <t>580106011</t>
  </si>
  <si>
    <t>Měření celkového nebo ochranného vodiče</t>
  </si>
  <si>
    <t>1692190623</t>
  </si>
  <si>
    <t>145</t>
  </si>
  <si>
    <t>580506001</t>
  </si>
  <si>
    <t>Kontrola souladu instalace plynovodu s projektovou dokumentací</t>
  </si>
  <si>
    <t>byt</t>
  </si>
  <si>
    <t>2032714436</t>
  </si>
  <si>
    <t>146</t>
  </si>
  <si>
    <t>580506002</t>
  </si>
  <si>
    <t>Kontrola souladu provedené instalace domovního plynovodu dl do 50 m s projektovou dokumentací</t>
  </si>
  <si>
    <t>úsek</t>
  </si>
  <si>
    <t>1559512352</t>
  </si>
  <si>
    <t>147</t>
  </si>
  <si>
    <t>580506007</t>
  </si>
  <si>
    <t>Kontrola stavu domovního plynovodu dl do 20 m</t>
  </si>
  <si>
    <t>-854970755</t>
  </si>
  <si>
    <t>148</t>
  </si>
  <si>
    <t>580506015</t>
  </si>
  <si>
    <t>Kontrola umístění, funkce a těsnosti plynoměru do 10 m3/h</t>
  </si>
  <si>
    <t>869758245</t>
  </si>
  <si>
    <t>149</t>
  </si>
  <si>
    <t>580507001</t>
  </si>
  <si>
    <t>Kontrola připojení a uzávěrů plynu plynových vařičů a sporáků</t>
  </si>
  <si>
    <t>1731040916</t>
  </si>
  <si>
    <t>150</t>
  </si>
  <si>
    <t>580507006</t>
  </si>
  <si>
    <t>Kontrola těsnosti plynového rozvodu spotřebiče</t>
  </si>
  <si>
    <t>16743034</t>
  </si>
  <si>
    <t>151</t>
  </si>
  <si>
    <t>580507008</t>
  </si>
  <si>
    <t>Kontrola technického stavu spotřebiče</t>
  </si>
  <si>
    <t>-561526909</t>
  </si>
  <si>
    <t>VRN</t>
  </si>
  <si>
    <t>Vedlejší rozpočtové náklady</t>
  </si>
  <si>
    <t>VRN3</t>
  </si>
  <si>
    <t>Zařízení staveniště</t>
  </si>
  <si>
    <t>152</t>
  </si>
  <si>
    <t>030001000</t>
  </si>
  <si>
    <t>Vedlejší rozpočtové náklady související s provozem zařízení stavniště a s předáním stavby</t>
  </si>
  <si>
    <t>1024</t>
  </si>
  <si>
    <t>1912973347</t>
  </si>
  <si>
    <t>VRN4</t>
  </si>
  <si>
    <t>Inženýrská činnost</t>
  </si>
  <si>
    <t>153</t>
  </si>
  <si>
    <t>044003000</t>
  </si>
  <si>
    <t>Revize plynu</t>
  </si>
  <si>
    <t>2056784815</t>
  </si>
  <si>
    <t>FA:JANPE s.r.o.</t>
  </si>
  <si>
    <t>CZ27103676</t>
  </si>
  <si>
    <t xml:space="preserve">Protipožární  pěna , minerální  vata s tavným bodem  1000°C  -  utěsnění  kanalizace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</si>
</sst>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Fill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BE26" sqref="BE2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47.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8.8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72" t="s">
        <v>5</v>
      </c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57" t="s">
        <v>13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R5" s="17"/>
      <c r="BS5" s="14" t="s">
        <v>6</v>
      </c>
    </row>
    <row r="6" spans="1:74" ht="36.950000000000003" customHeight="1">
      <c r="B6" s="17"/>
      <c r="D6" s="22" t="s">
        <v>14</v>
      </c>
      <c r="K6" s="159" t="s">
        <v>15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R6" s="17"/>
      <c r="BS6" s="14" t="s">
        <v>16</v>
      </c>
    </row>
    <row r="7" spans="1:74" ht="12" customHeight="1">
      <c r="B7" s="17"/>
      <c r="D7" s="23" t="s">
        <v>17</v>
      </c>
      <c r="K7" s="21" t="s">
        <v>1</v>
      </c>
      <c r="AK7" s="23" t="s">
        <v>18</v>
      </c>
      <c r="AN7" s="21" t="s">
        <v>1</v>
      </c>
      <c r="AR7" s="17"/>
      <c r="BS7" s="14" t="s">
        <v>19</v>
      </c>
    </row>
    <row r="8" spans="1:74" ht="12" customHeight="1">
      <c r="B8" s="17"/>
      <c r="D8" s="23" t="s">
        <v>20</v>
      </c>
      <c r="K8" s="21" t="s">
        <v>21</v>
      </c>
      <c r="AK8" s="23" t="s">
        <v>22</v>
      </c>
      <c r="AN8" s="156">
        <v>45299</v>
      </c>
      <c r="AR8" s="17"/>
      <c r="BS8" s="14" t="s">
        <v>16</v>
      </c>
    </row>
    <row r="9" spans="1:74" ht="14.45" customHeight="1">
      <c r="B9" s="17"/>
      <c r="AR9" s="17"/>
      <c r="BS9" s="14" t="s">
        <v>16</v>
      </c>
    </row>
    <row r="10" spans="1:74" ht="12" customHeight="1">
      <c r="B10" s="17"/>
      <c r="D10" s="23" t="s">
        <v>23</v>
      </c>
      <c r="AK10" s="23" t="s">
        <v>24</v>
      </c>
      <c r="AN10" s="21" t="s">
        <v>1</v>
      </c>
      <c r="AR10" s="17"/>
      <c r="BS10" s="14" t="s">
        <v>16</v>
      </c>
    </row>
    <row r="11" spans="1:74" ht="18.600000000000001" customHeight="1">
      <c r="B11" s="17"/>
      <c r="E11" s="21" t="s">
        <v>25</v>
      </c>
      <c r="AK11" s="23" t="s">
        <v>26</v>
      </c>
      <c r="AN11" s="21" t="s">
        <v>1</v>
      </c>
      <c r="AR11" s="17"/>
      <c r="BS11" s="14" t="s">
        <v>16</v>
      </c>
    </row>
    <row r="12" spans="1:74" ht="6.95" customHeight="1">
      <c r="B12" s="17"/>
      <c r="AR12" s="17"/>
      <c r="BS12" s="14" t="s">
        <v>16</v>
      </c>
    </row>
    <row r="13" spans="1:74" ht="12" customHeight="1">
      <c r="B13" s="17"/>
      <c r="D13" s="23" t="s">
        <v>27</v>
      </c>
      <c r="M13" t="s">
        <v>827</v>
      </c>
      <c r="AK13" s="23" t="s">
        <v>24</v>
      </c>
      <c r="AN13" s="21">
        <v>27103676</v>
      </c>
      <c r="AR13" s="17"/>
      <c r="BS13" s="14" t="s">
        <v>16</v>
      </c>
    </row>
    <row r="14" spans="1:74" ht="12.75">
      <c r="B14" s="17"/>
      <c r="E14" s="21" t="s">
        <v>25</v>
      </c>
      <c r="AK14" s="23" t="s">
        <v>26</v>
      </c>
      <c r="AN14" s="21" t="s">
        <v>828</v>
      </c>
      <c r="AR14" s="17"/>
      <c r="BS14" s="14" t="s">
        <v>16</v>
      </c>
    </row>
    <row r="15" spans="1:74" ht="6.95" customHeight="1">
      <c r="B15" s="17"/>
      <c r="AR15" s="17"/>
      <c r="BS15" s="14" t="s">
        <v>28</v>
      </c>
    </row>
    <row r="16" spans="1:74" ht="12" customHeight="1">
      <c r="B16" s="17"/>
      <c r="D16" s="23" t="s">
        <v>29</v>
      </c>
      <c r="AK16" s="23" t="s">
        <v>24</v>
      </c>
      <c r="AN16" s="21" t="s">
        <v>1</v>
      </c>
      <c r="AR16" s="17"/>
      <c r="BS16" s="14" t="s">
        <v>3</v>
      </c>
    </row>
    <row r="17" spans="2:71" ht="18.600000000000001" customHeight="1">
      <c r="B17" s="17"/>
      <c r="E17" s="21" t="s">
        <v>25</v>
      </c>
      <c r="AK17" s="23" t="s">
        <v>26</v>
      </c>
      <c r="AN17" s="21" t="s">
        <v>1</v>
      </c>
      <c r="AR17" s="17"/>
      <c r="BS17" s="14" t="s">
        <v>3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30</v>
      </c>
      <c r="AK19" s="23" t="s">
        <v>24</v>
      </c>
      <c r="AN19" s="21" t="s">
        <v>1</v>
      </c>
      <c r="AR19" s="17"/>
      <c r="BS19" s="14" t="s">
        <v>6</v>
      </c>
    </row>
    <row r="20" spans="2:71" ht="18.600000000000001" customHeight="1">
      <c r="B20" s="17"/>
      <c r="E20" s="21" t="s">
        <v>31</v>
      </c>
      <c r="AK20" s="23" t="s">
        <v>26</v>
      </c>
      <c r="AN20" s="21" t="s">
        <v>1</v>
      </c>
      <c r="AR20" s="17"/>
      <c r="BS20" s="14" t="s">
        <v>28</v>
      </c>
    </row>
    <row r="21" spans="2:71" ht="6.95" customHeight="1">
      <c r="B21" s="17"/>
      <c r="AR21" s="17"/>
    </row>
    <row r="22" spans="2:71" ht="12" customHeight="1">
      <c r="B22" s="17"/>
      <c r="D22" s="23" t="s">
        <v>32</v>
      </c>
      <c r="AR22" s="17"/>
    </row>
    <row r="23" spans="2:71" ht="14.45" customHeight="1">
      <c r="B23" s="17"/>
      <c r="E23" s="160" t="s">
        <v>1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1">
        <f>ROUND(AG94,2)</f>
        <v>2599474.7799999998</v>
      </c>
      <c r="AL26" s="162"/>
      <c r="AM26" s="162"/>
      <c r="AN26" s="162"/>
      <c r="AO26" s="162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63" t="s">
        <v>34</v>
      </c>
      <c r="M28" s="163"/>
      <c r="N28" s="163"/>
      <c r="O28" s="163"/>
      <c r="P28" s="163"/>
      <c r="W28" s="163" t="s">
        <v>35</v>
      </c>
      <c r="X28" s="163"/>
      <c r="Y28" s="163"/>
      <c r="Z28" s="163"/>
      <c r="AA28" s="163"/>
      <c r="AB28" s="163"/>
      <c r="AC28" s="163"/>
      <c r="AD28" s="163"/>
      <c r="AE28" s="163"/>
      <c r="AK28" s="163" t="s">
        <v>36</v>
      </c>
      <c r="AL28" s="163"/>
      <c r="AM28" s="163"/>
      <c r="AN28" s="163"/>
      <c r="AO28" s="163"/>
      <c r="AR28" s="26"/>
    </row>
    <row r="29" spans="2:71" s="2" customFormat="1" ht="14.45" customHeight="1">
      <c r="B29" s="30"/>
      <c r="D29" s="23" t="s">
        <v>37</v>
      </c>
      <c r="F29" s="23" t="s">
        <v>38</v>
      </c>
      <c r="L29" s="166">
        <v>0.21</v>
      </c>
      <c r="M29" s="165"/>
      <c r="N29" s="165"/>
      <c r="O29" s="165"/>
      <c r="P29" s="165"/>
      <c r="W29" s="164">
        <f>ROUND(AZ94, 2)</f>
        <v>0</v>
      </c>
      <c r="X29" s="165"/>
      <c r="Y29" s="165"/>
      <c r="Z29" s="165"/>
      <c r="AA29" s="165"/>
      <c r="AB29" s="165"/>
      <c r="AC29" s="165"/>
      <c r="AD29" s="165"/>
      <c r="AE29" s="165"/>
      <c r="AK29" s="164">
        <f>ROUND(AV94, 2)</f>
        <v>0</v>
      </c>
      <c r="AL29" s="165"/>
      <c r="AM29" s="165"/>
      <c r="AN29" s="165"/>
      <c r="AO29" s="165"/>
      <c r="AR29" s="30"/>
    </row>
    <row r="30" spans="2:71" s="2" customFormat="1" ht="14.45" customHeight="1">
      <c r="B30" s="30"/>
      <c r="F30" s="23" t="s">
        <v>39</v>
      </c>
      <c r="L30" s="166">
        <v>0.12</v>
      </c>
      <c r="M30" s="165"/>
      <c r="N30" s="165"/>
      <c r="O30" s="165"/>
      <c r="P30" s="165"/>
      <c r="W30" s="164">
        <f>ROUND(BA94, 2)</f>
        <v>2599474.7799999998</v>
      </c>
      <c r="X30" s="165"/>
      <c r="Y30" s="165"/>
      <c r="Z30" s="165"/>
      <c r="AA30" s="165"/>
      <c r="AB30" s="165"/>
      <c r="AC30" s="165"/>
      <c r="AD30" s="165"/>
      <c r="AE30" s="165"/>
      <c r="AK30" s="164">
        <f>ROUND(AW94, 2)</f>
        <v>311936.96999999997</v>
      </c>
      <c r="AL30" s="165"/>
      <c r="AM30" s="165"/>
      <c r="AN30" s="165"/>
      <c r="AO30" s="165"/>
      <c r="AR30" s="30"/>
    </row>
    <row r="31" spans="2:71" s="2" customFormat="1" ht="14.45" hidden="1" customHeight="1">
      <c r="B31" s="30"/>
      <c r="F31" s="23" t="s">
        <v>40</v>
      </c>
      <c r="L31" s="166">
        <v>0.21</v>
      </c>
      <c r="M31" s="165"/>
      <c r="N31" s="165"/>
      <c r="O31" s="165"/>
      <c r="P31" s="165"/>
      <c r="W31" s="164">
        <f>ROUND(BB94, 2)</f>
        <v>0</v>
      </c>
      <c r="X31" s="165"/>
      <c r="Y31" s="165"/>
      <c r="Z31" s="165"/>
      <c r="AA31" s="165"/>
      <c r="AB31" s="165"/>
      <c r="AC31" s="165"/>
      <c r="AD31" s="165"/>
      <c r="AE31" s="165"/>
      <c r="AK31" s="164">
        <v>0</v>
      </c>
      <c r="AL31" s="165"/>
      <c r="AM31" s="165"/>
      <c r="AN31" s="165"/>
      <c r="AO31" s="165"/>
      <c r="AR31" s="30"/>
    </row>
    <row r="32" spans="2:71" s="2" customFormat="1" ht="14.45" hidden="1" customHeight="1">
      <c r="B32" s="30"/>
      <c r="F32" s="23" t="s">
        <v>41</v>
      </c>
      <c r="L32" s="166">
        <v>0.15</v>
      </c>
      <c r="M32" s="165"/>
      <c r="N32" s="165"/>
      <c r="O32" s="165"/>
      <c r="P32" s="165"/>
      <c r="W32" s="164">
        <f>ROUND(BC94, 2)</f>
        <v>0</v>
      </c>
      <c r="X32" s="165"/>
      <c r="Y32" s="165"/>
      <c r="Z32" s="165"/>
      <c r="AA32" s="165"/>
      <c r="AB32" s="165"/>
      <c r="AC32" s="165"/>
      <c r="AD32" s="165"/>
      <c r="AE32" s="165"/>
      <c r="AK32" s="164">
        <v>0</v>
      </c>
      <c r="AL32" s="165"/>
      <c r="AM32" s="165"/>
      <c r="AN32" s="165"/>
      <c r="AO32" s="165"/>
      <c r="AR32" s="30"/>
    </row>
    <row r="33" spans="2:44" s="2" customFormat="1" ht="14.45" hidden="1" customHeight="1">
      <c r="B33" s="30"/>
      <c r="F33" s="23" t="s">
        <v>42</v>
      </c>
      <c r="L33" s="166">
        <v>0</v>
      </c>
      <c r="M33" s="165"/>
      <c r="N33" s="165"/>
      <c r="O33" s="165"/>
      <c r="P33" s="165"/>
      <c r="W33" s="164">
        <f>ROUND(BD94, 2)</f>
        <v>0</v>
      </c>
      <c r="X33" s="165"/>
      <c r="Y33" s="165"/>
      <c r="Z33" s="165"/>
      <c r="AA33" s="165"/>
      <c r="AB33" s="165"/>
      <c r="AC33" s="165"/>
      <c r="AD33" s="165"/>
      <c r="AE33" s="165"/>
      <c r="AK33" s="164">
        <v>0</v>
      </c>
      <c r="AL33" s="165"/>
      <c r="AM33" s="165"/>
      <c r="AN33" s="165"/>
      <c r="AO33" s="165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187" t="s">
        <v>45</v>
      </c>
      <c r="Y35" s="188"/>
      <c r="Z35" s="188"/>
      <c r="AA35" s="188"/>
      <c r="AB35" s="188"/>
      <c r="AC35" s="33"/>
      <c r="AD35" s="33"/>
      <c r="AE35" s="33"/>
      <c r="AF35" s="33"/>
      <c r="AG35" s="33"/>
      <c r="AH35" s="33"/>
      <c r="AI35" s="33"/>
      <c r="AJ35" s="33"/>
      <c r="AK35" s="189">
        <f>SUM(AK26:AK33)</f>
        <v>2911411.75</v>
      </c>
      <c r="AL35" s="188"/>
      <c r="AM35" s="188"/>
      <c r="AN35" s="188"/>
      <c r="AO35" s="190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47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48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49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48</v>
      </c>
      <c r="AI60" s="28"/>
      <c r="AJ60" s="28"/>
      <c r="AK60" s="28"/>
      <c r="AL60" s="28"/>
      <c r="AM60" s="37" t="s">
        <v>49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50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51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49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48</v>
      </c>
      <c r="AI75" s="28"/>
      <c r="AJ75" s="28"/>
      <c r="AK75" s="28"/>
      <c r="AL75" s="28"/>
      <c r="AM75" s="37" t="s">
        <v>49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52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6.950000000000003" customHeight="1">
      <c r="B85" s="43"/>
      <c r="C85" s="44" t="s">
        <v>14</v>
      </c>
      <c r="L85" s="178" t="str">
        <f>K6</f>
        <v>Ondříčkova 385/35-391/37 - ZTI - stoupací potrubí - ZTI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20</v>
      </c>
      <c r="L87" s="45" t="str">
        <f>IF(K8="","",K8)</f>
        <v xml:space="preserve">Praha </v>
      </c>
      <c r="AI87" s="23" t="s">
        <v>22</v>
      </c>
      <c r="AM87" s="180">
        <f>IF(AN8= "","",AN8)</f>
        <v>45299</v>
      </c>
      <c r="AN87" s="180"/>
      <c r="AR87" s="26"/>
    </row>
    <row r="88" spans="1:90" s="1" customFormat="1" ht="6.95" customHeight="1">
      <c r="B88" s="26"/>
      <c r="AR88" s="26"/>
    </row>
    <row r="89" spans="1:90" s="1" customFormat="1" ht="14.85" customHeight="1">
      <c r="B89" s="26"/>
      <c r="C89" s="23" t="s">
        <v>23</v>
      </c>
      <c r="L89" s="3" t="str">
        <f>IF(E11= "","",E11)</f>
        <v xml:space="preserve"> </v>
      </c>
      <c r="AI89" s="23" t="s">
        <v>29</v>
      </c>
      <c r="AM89" s="181" t="str">
        <f>IF(E17="","",E17)</f>
        <v xml:space="preserve"> </v>
      </c>
      <c r="AN89" s="182"/>
      <c r="AO89" s="182"/>
      <c r="AP89" s="182"/>
      <c r="AR89" s="26"/>
      <c r="AS89" s="183" t="s">
        <v>53</v>
      </c>
      <c r="AT89" s="184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27</v>
      </c>
      <c r="L90" s="3" t="str">
        <f>IF(E14="","",E14)</f>
        <v xml:space="preserve"> </v>
      </c>
      <c r="AI90" s="23" t="s">
        <v>30</v>
      </c>
      <c r="AM90" s="181" t="str">
        <f>IF(E20="","",E20)</f>
        <v>Ing. Jan Krpata</v>
      </c>
      <c r="AN90" s="182"/>
      <c r="AO90" s="182"/>
      <c r="AP90" s="182"/>
      <c r="AR90" s="26"/>
      <c r="AS90" s="185"/>
      <c r="AT90" s="186"/>
      <c r="BD90" s="50"/>
    </row>
    <row r="91" spans="1:90" s="1" customFormat="1" ht="10.7" customHeight="1">
      <c r="B91" s="26"/>
      <c r="AR91" s="26"/>
      <c r="AS91" s="185"/>
      <c r="AT91" s="186"/>
      <c r="BD91" s="50"/>
    </row>
    <row r="92" spans="1:90" s="1" customFormat="1" ht="29.25" customHeight="1">
      <c r="B92" s="26"/>
      <c r="C92" s="173" t="s">
        <v>54</v>
      </c>
      <c r="D92" s="174"/>
      <c r="E92" s="174"/>
      <c r="F92" s="174"/>
      <c r="G92" s="174"/>
      <c r="H92" s="51"/>
      <c r="I92" s="175" t="s">
        <v>55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6" t="s">
        <v>56</v>
      </c>
      <c r="AH92" s="174"/>
      <c r="AI92" s="174"/>
      <c r="AJ92" s="174"/>
      <c r="AK92" s="174"/>
      <c r="AL92" s="174"/>
      <c r="AM92" s="174"/>
      <c r="AN92" s="175" t="s">
        <v>57</v>
      </c>
      <c r="AO92" s="174"/>
      <c r="AP92" s="177"/>
      <c r="AQ92" s="52" t="s">
        <v>58</v>
      </c>
      <c r="AR92" s="26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0" s="1" customFormat="1" ht="10.7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70">
        <f>ROUND(AG95,2)</f>
        <v>2599474.7799999998</v>
      </c>
      <c r="AH94" s="170"/>
      <c r="AI94" s="170"/>
      <c r="AJ94" s="170"/>
      <c r="AK94" s="170"/>
      <c r="AL94" s="170"/>
      <c r="AM94" s="170"/>
      <c r="AN94" s="171">
        <f>SUM(AG94,AT94)</f>
        <v>2911411.75</v>
      </c>
      <c r="AO94" s="171"/>
      <c r="AP94" s="171"/>
      <c r="AQ94" s="61" t="s">
        <v>1</v>
      </c>
      <c r="AR94" s="57"/>
      <c r="AS94" s="62">
        <f>ROUND(AS95,2)</f>
        <v>0</v>
      </c>
      <c r="AT94" s="63">
        <f>ROUND(SUM(AV94:AW94),2)</f>
        <v>311936.96999999997</v>
      </c>
      <c r="AU94" s="64">
        <f>ROUND(AU95,5)</f>
        <v>2163.23587</v>
      </c>
      <c r="AV94" s="63">
        <f>ROUND(AZ94*L29,2)</f>
        <v>0</v>
      </c>
      <c r="AW94" s="63">
        <f>ROUND(BA94*L30,2)</f>
        <v>311936.96999999997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2599474.7799999998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72</v>
      </c>
      <c r="BT94" s="66" t="s">
        <v>73</v>
      </c>
      <c r="BV94" s="66" t="s">
        <v>74</v>
      </c>
      <c r="BW94" s="66" t="s">
        <v>4</v>
      </c>
      <c r="BX94" s="66" t="s">
        <v>75</v>
      </c>
      <c r="CL94" s="66" t="s">
        <v>1</v>
      </c>
    </row>
    <row r="95" spans="1:90" s="6" customFormat="1" ht="26.1" customHeight="1">
      <c r="A95" s="67" t="s">
        <v>76</v>
      </c>
      <c r="B95" s="68"/>
      <c r="C95" s="69"/>
      <c r="D95" s="169" t="s">
        <v>13</v>
      </c>
      <c r="E95" s="169"/>
      <c r="F95" s="169"/>
      <c r="G95" s="169"/>
      <c r="H95" s="169"/>
      <c r="I95" s="70"/>
      <c r="J95" s="169" t="s">
        <v>15</v>
      </c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7">
        <f>'z076102023 - Ondříčkova 3...'!J28</f>
        <v>2599474.7799999998</v>
      </c>
      <c r="AH95" s="168"/>
      <c r="AI95" s="168"/>
      <c r="AJ95" s="168"/>
      <c r="AK95" s="168"/>
      <c r="AL95" s="168"/>
      <c r="AM95" s="168"/>
      <c r="AN95" s="167">
        <f>SUM(AG95,AT95)</f>
        <v>2911411.75</v>
      </c>
      <c r="AO95" s="168"/>
      <c r="AP95" s="168"/>
      <c r="AQ95" s="71" t="s">
        <v>77</v>
      </c>
      <c r="AR95" s="68"/>
      <c r="AS95" s="72">
        <v>0</v>
      </c>
      <c r="AT95" s="73">
        <f>ROUND(SUM(AV95:AW95),2)</f>
        <v>311936.96999999997</v>
      </c>
      <c r="AU95" s="74">
        <f>'z076102023 - Ondříčkova 3...'!P134</f>
        <v>2163.2358690000001</v>
      </c>
      <c r="AV95" s="73">
        <f>'z076102023 - Ondříčkova 3...'!J31</f>
        <v>0</v>
      </c>
      <c r="AW95" s="73">
        <f>'z076102023 - Ondříčkova 3...'!J32</f>
        <v>311936.96999999997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2599474.7799999998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19</v>
      </c>
      <c r="BU95" s="76" t="s">
        <v>78</v>
      </c>
      <c r="BV95" s="76" t="s">
        <v>74</v>
      </c>
      <c r="BW95" s="76" t="s">
        <v>4</v>
      </c>
      <c r="BX95" s="76" t="s">
        <v>75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z076102023 - Ondříčkova 3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53"/>
  <sheetViews>
    <sheetView showGridLines="0" tabSelected="1" topLeftCell="A126" workbookViewId="0">
      <selection activeCell="X141" sqref="X14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8.8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3203125" hidden="1"/>
  </cols>
  <sheetData>
    <row r="2" spans="2:46" ht="36.950000000000003" customHeight="1">
      <c r="L2" s="172" t="s">
        <v>5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19</v>
      </c>
    </row>
    <row r="4" spans="2:46" ht="24.95" customHeight="1">
      <c r="B4" s="17"/>
      <c r="D4" s="18" t="s">
        <v>79</v>
      </c>
      <c r="L4" s="17"/>
      <c r="M4" s="77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45" customHeight="1">
      <c r="B7" s="26"/>
      <c r="E7" s="178" t="s">
        <v>15</v>
      </c>
      <c r="F7" s="191"/>
      <c r="G7" s="191"/>
      <c r="H7" s="191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17</v>
      </c>
      <c r="F9" s="21" t="s">
        <v>1</v>
      </c>
      <c r="I9" s="23" t="s">
        <v>18</v>
      </c>
      <c r="J9" s="21" t="s">
        <v>1</v>
      </c>
      <c r="L9" s="26"/>
    </row>
    <row r="10" spans="2:46" s="1" customFormat="1" ht="12" customHeight="1">
      <c r="B10" s="26"/>
      <c r="D10" s="23" t="s">
        <v>20</v>
      </c>
      <c r="F10" s="21" t="s">
        <v>21</v>
      </c>
      <c r="I10" s="23" t="s">
        <v>22</v>
      </c>
      <c r="J10" s="46">
        <v>45299</v>
      </c>
      <c r="L10" s="26"/>
    </row>
    <row r="11" spans="2:46" s="1" customFormat="1" ht="10.7" customHeight="1">
      <c r="B11" s="26"/>
      <c r="L11" s="26"/>
    </row>
    <row r="12" spans="2:46" s="1" customFormat="1" ht="12" customHeight="1">
      <c r="B12" s="26"/>
      <c r="D12" s="23" t="s">
        <v>23</v>
      </c>
      <c r="I12" s="23" t="s">
        <v>24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26</v>
      </c>
      <c r="J13" s="21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3" t="s">
        <v>27</v>
      </c>
      <c r="F15" s="1" t="s">
        <v>827</v>
      </c>
      <c r="I15" s="23" t="s">
        <v>24</v>
      </c>
      <c r="J15" s="21">
        <v>27103676</v>
      </c>
      <c r="L15" s="26"/>
    </row>
    <row r="16" spans="2:46" s="1" customFormat="1" ht="18" customHeight="1">
      <c r="B16" s="26"/>
      <c r="E16" s="157" t="str">
        <f>'Rekapitulace stavby'!E14</f>
        <v xml:space="preserve"> </v>
      </c>
      <c r="F16" s="157"/>
      <c r="G16" s="157"/>
      <c r="H16" s="157"/>
      <c r="I16" s="23" t="s">
        <v>26</v>
      </c>
      <c r="J16" s="21" t="s">
        <v>828</v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3" t="s">
        <v>29</v>
      </c>
      <c r="I18" s="23" t="s">
        <v>24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26</v>
      </c>
      <c r="J19" s="21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3" t="s">
        <v>30</v>
      </c>
      <c r="I21" s="23" t="s">
        <v>24</v>
      </c>
      <c r="J21" s="21" t="s">
        <v>1</v>
      </c>
      <c r="L21" s="26"/>
    </row>
    <row r="22" spans="2:12" s="1" customFormat="1" ht="18" customHeight="1">
      <c r="B22" s="26"/>
      <c r="E22" s="21" t="s">
        <v>31</v>
      </c>
      <c r="I22" s="23" t="s">
        <v>26</v>
      </c>
      <c r="J22" s="21" t="s">
        <v>1</v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3" t="s">
        <v>32</v>
      </c>
      <c r="L24" s="26"/>
    </row>
    <row r="25" spans="2:12" s="7" customFormat="1" ht="14.45" customHeight="1">
      <c r="B25" s="78"/>
      <c r="E25" s="160" t="s">
        <v>1</v>
      </c>
      <c r="F25" s="160"/>
      <c r="G25" s="160"/>
      <c r="H25" s="160"/>
      <c r="L25" s="78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33</v>
      </c>
      <c r="J28" s="60">
        <f>ROUND(J134, 2)</f>
        <v>2599474.7799999998</v>
      </c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>
      <c r="B30" s="26"/>
      <c r="F30" s="29" t="s">
        <v>35</v>
      </c>
      <c r="I30" s="29" t="s">
        <v>34</v>
      </c>
      <c r="J30" s="29" t="s">
        <v>36</v>
      </c>
      <c r="L30" s="26"/>
    </row>
    <row r="31" spans="2:12" s="1" customFormat="1" ht="14.45" customHeight="1">
      <c r="B31" s="26"/>
      <c r="D31" s="49" t="s">
        <v>37</v>
      </c>
      <c r="E31" s="23" t="s">
        <v>38</v>
      </c>
      <c r="F31" s="80">
        <f>ROUND((SUM(BE134:BE352)),  2)</f>
        <v>0</v>
      </c>
      <c r="I31" s="81">
        <v>0.21</v>
      </c>
      <c r="J31" s="80">
        <f>ROUND(((SUM(BE134:BE352))*I31),  2)</f>
        <v>0</v>
      </c>
      <c r="L31" s="26"/>
    </row>
    <row r="32" spans="2:12" s="1" customFormat="1" ht="14.45" customHeight="1">
      <c r="B32" s="26"/>
      <c r="E32" s="23" t="s">
        <v>39</v>
      </c>
      <c r="F32" s="80">
        <f>ROUND((SUM(BF134:BF352)),  2)</f>
        <v>2599474.7799999998</v>
      </c>
      <c r="I32" s="81">
        <v>0.12</v>
      </c>
      <c r="J32" s="80">
        <f>ROUND(((SUM(BF134:BF352))*I32),  2)</f>
        <v>311936.96999999997</v>
      </c>
      <c r="L32" s="26"/>
    </row>
    <row r="33" spans="2:12" s="1" customFormat="1" ht="14.45" hidden="1" customHeight="1">
      <c r="B33" s="26"/>
      <c r="E33" s="23" t="s">
        <v>40</v>
      </c>
      <c r="F33" s="80">
        <f>ROUND((SUM(BG134:BG352)),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>
      <c r="B34" s="26"/>
      <c r="E34" s="23" t="s">
        <v>41</v>
      </c>
      <c r="F34" s="80">
        <f>ROUND((SUM(BH134:BH352)),  2)</f>
        <v>0</v>
      </c>
      <c r="I34" s="81">
        <v>0.15</v>
      </c>
      <c r="J34" s="80">
        <f>0</f>
        <v>0</v>
      </c>
      <c r="L34" s="26"/>
    </row>
    <row r="35" spans="2:12" s="1" customFormat="1" ht="14.45" hidden="1" customHeight="1">
      <c r="B35" s="26"/>
      <c r="E35" s="23" t="s">
        <v>42</v>
      </c>
      <c r="F35" s="80">
        <f>ROUND((SUM(BI134:BI352)),  2)</f>
        <v>0</v>
      </c>
      <c r="I35" s="81">
        <v>0</v>
      </c>
      <c r="J35" s="80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82"/>
      <c r="D37" s="83" t="s">
        <v>43</v>
      </c>
      <c r="E37" s="51"/>
      <c r="F37" s="51"/>
      <c r="G37" s="84" t="s">
        <v>44</v>
      </c>
      <c r="H37" s="85" t="s">
        <v>45</v>
      </c>
      <c r="I37" s="51"/>
      <c r="J37" s="86">
        <f>SUM(J28:J35)</f>
        <v>2911411.75</v>
      </c>
      <c r="K37" s="87"/>
      <c r="L37" s="26"/>
    </row>
    <row r="38" spans="2:12" s="1" customFormat="1" ht="14.45" customHeight="1">
      <c r="B38" s="26"/>
      <c r="L38" s="26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46</v>
      </c>
      <c r="E50" s="36"/>
      <c r="F50" s="36"/>
      <c r="G50" s="35" t="s">
        <v>47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48</v>
      </c>
      <c r="E61" s="28"/>
      <c r="F61" s="88" t="s">
        <v>49</v>
      </c>
      <c r="G61" s="37" t="s">
        <v>48</v>
      </c>
      <c r="H61" s="28"/>
      <c r="I61" s="28"/>
      <c r="J61" s="89" t="s">
        <v>49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50</v>
      </c>
      <c r="E65" s="36"/>
      <c r="F65" s="36"/>
      <c r="G65" s="35" t="s">
        <v>51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48</v>
      </c>
      <c r="E76" s="28"/>
      <c r="F76" s="88" t="s">
        <v>49</v>
      </c>
      <c r="G76" s="37" t="s">
        <v>48</v>
      </c>
      <c r="H76" s="28"/>
      <c r="I76" s="28"/>
      <c r="J76" s="89" t="s">
        <v>49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80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45" customHeight="1">
      <c r="B85" s="26"/>
      <c r="E85" s="178" t="str">
        <f>E7</f>
        <v>Ondříčkova 385/35-391/37 - ZTI - stoupací potrubí - ZTI</v>
      </c>
      <c r="F85" s="191"/>
      <c r="G85" s="191"/>
      <c r="H85" s="191"/>
      <c r="L85" s="26"/>
    </row>
    <row r="86" spans="2:47" s="1" customFormat="1" ht="6.95" customHeight="1">
      <c r="B86" s="26"/>
      <c r="L86" s="26"/>
    </row>
    <row r="87" spans="2:47" s="1" customFormat="1" ht="12" customHeight="1">
      <c r="B87" s="26"/>
      <c r="C87" s="23" t="s">
        <v>20</v>
      </c>
      <c r="F87" s="21" t="str">
        <f>F10</f>
        <v xml:space="preserve">Praha </v>
      </c>
      <c r="I87" s="23" t="s">
        <v>22</v>
      </c>
      <c r="J87" s="46">
        <f>IF(J10="","",J10)</f>
        <v>45299</v>
      </c>
      <c r="L87" s="26"/>
    </row>
    <row r="88" spans="2:47" s="1" customFormat="1" ht="6.95" customHeight="1">
      <c r="B88" s="26"/>
      <c r="L88" s="26"/>
    </row>
    <row r="89" spans="2:47" s="1" customFormat="1" ht="14.85" customHeight="1">
      <c r="B89" s="26"/>
      <c r="C89" s="23" t="s">
        <v>23</v>
      </c>
      <c r="F89" s="21" t="str">
        <f>E13</f>
        <v xml:space="preserve"> </v>
      </c>
      <c r="I89" s="23" t="s">
        <v>29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27</v>
      </c>
      <c r="F90" s="21" t="str">
        <f>IF(E16="","",E16)</f>
        <v xml:space="preserve"> </v>
      </c>
      <c r="I90" s="23" t="s">
        <v>30</v>
      </c>
      <c r="J90" s="24" t="str">
        <f>E22</f>
        <v>Ing. Jan Krpata</v>
      </c>
      <c r="L90" s="26"/>
    </row>
    <row r="91" spans="2:47" s="1" customFormat="1" ht="10.35" customHeight="1">
      <c r="B91" s="26"/>
      <c r="L91" s="26"/>
    </row>
    <row r="92" spans="2:47" s="1" customFormat="1" ht="29.25" customHeight="1">
      <c r="B92" s="26"/>
      <c r="C92" s="90" t="s">
        <v>81</v>
      </c>
      <c r="D92" s="82"/>
      <c r="E92" s="82"/>
      <c r="F92" s="82"/>
      <c r="G92" s="82"/>
      <c r="H92" s="82"/>
      <c r="I92" s="82"/>
      <c r="J92" s="91" t="s">
        <v>82</v>
      </c>
      <c r="K92" s="82"/>
      <c r="L92" s="26"/>
    </row>
    <row r="93" spans="2:47" s="1" customFormat="1" ht="10.35" customHeight="1">
      <c r="B93" s="26"/>
      <c r="L93" s="26"/>
    </row>
    <row r="94" spans="2:47" s="1" customFormat="1" ht="22.7" customHeight="1">
      <c r="B94" s="26"/>
      <c r="C94" s="92" t="s">
        <v>83</v>
      </c>
      <c r="J94" s="60">
        <f>J134</f>
        <v>2599474.7800000003</v>
      </c>
      <c r="L94" s="26"/>
      <c r="AU94" s="14" t="s">
        <v>84</v>
      </c>
    </row>
    <row r="95" spans="2:47" s="8" customFormat="1" ht="24.95" customHeight="1">
      <c r="B95" s="93"/>
      <c r="D95" s="94" t="s">
        <v>85</v>
      </c>
      <c r="E95" s="95"/>
      <c r="F95" s="95"/>
      <c r="G95" s="95"/>
      <c r="H95" s="95"/>
      <c r="I95" s="95"/>
      <c r="J95" s="96">
        <f>J135</f>
        <v>491980.2</v>
      </c>
      <c r="L95" s="93"/>
    </row>
    <row r="96" spans="2:47" s="9" customFormat="1" ht="19.899999999999999" customHeight="1">
      <c r="B96" s="97"/>
      <c r="D96" s="98" t="s">
        <v>86</v>
      </c>
      <c r="E96" s="99"/>
      <c r="F96" s="99"/>
      <c r="G96" s="99"/>
      <c r="H96" s="99"/>
      <c r="I96" s="99"/>
      <c r="J96" s="100">
        <f>J136</f>
        <v>0</v>
      </c>
      <c r="L96" s="97"/>
    </row>
    <row r="97" spans="2:12" s="9" customFormat="1" ht="19.899999999999999" customHeight="1">
      <c r="B97" s="97"/>
      <c r="D97" s="98" t="s">
        <v>87</v>
      </c>
      <c r="E97" s="99"/>
      <c r="F97" s="99"/>
      <c r="G97" s="99"/>
      <c r="H97" s="99"/>
      <c r="I97" s="99"/>
      <c r="J97" s="100">
        <f>J139</f>
        <v>3600</v>
      </c>
      <c r="L97" s="97"/>
    </row>
    <row r="98" spans="2:12" s="9" customFormat="1" ht="19.899999999999999" customHeight="1">
      <c r="B98" s="97"/>
      <c r="D98" s="98" t="s">
        <v>88</v>
      </c>
      <c r="E98" s="99"/>
      <c r="F98" s="99"/>
      <c r="G98" s="99"/>
      <c r="H98" s="99"/>
      <c r="I98" s="99"/>
      <c r="J98" s="100">
        <f>J142</f>
        <v>357016</v>
      </c>
      <c r="L98" s="97"/>
    </row>
    <row r="99" spans="2:12" s="9" customFormat="1" ht="19.899999999999999" customHeight="1">
      <c r="B99" s="97"/>
      <c r="D99" s="98" t="s">
        <v>89</v>
      </c>
      <c r="E99" s="99"/>
      <c r="F99" s="99"/>
      <c r="G99" s="99"/>
      <c r="H99" s="99"/>
      <c r="I99" s="99"/>
      <c r="J99" s="100">
        <f>J152</f>
        <v>110304.20000000001</v>
      </c>
      <c r="L99" s="97"/>
    </row>
    <row r="100" spans="2:12" s="9" customFormat="1" ht="19.899999999999999" customHeight="1">
      <c r="B100" s="97"/>
      <c r="D100" s="98" t="s">
        <v>90</v>
      </c>
      <c r="E100" s="99"/>
      <c r="F100" s="99"/>
      <c r="G100" s="99"/>
      <c r="H100" s="99"/>
      <c r="I100" s="99"/>
      <c r="J100" s="100">
        <f>J156</f>
        <v>21060</v>
      </c>
      <c r="L100" s="97"/>
    </row>
    <row r="101" spans="2:12" s="8" customFormat="1" ht="24.95" customHeight="1">
      <c r="B101" s="93"/>
      <c r="D101" s="94" t="s">
        <v>91</v>
      </c>
      <c r="E101" s="95"/>
      <c r="F101" s="95"/>
      <c r="G101" s="95"/>
      <c r="H101" s="95"/>
      <c r="I101" s="95"/>
      <c r="J101" s="96">
        <f>J159</f>
        <v>2040058.58</v>
      </c>
      <c r="L101" s="93"/>
    </row>
    <row r="102" spans="2:12" s="9" customFormat="1" ht="19.899999999999999" customHeight="1">
      <c r="B102" s="97"/>
      <c r="D102" s="98" t="s">
        <v>92</v>
      </c>
      <c r="E102" s="99"/>
      <c r="F102" s="99"/>
      <c r="G102" s="99"/>
      <c r="H102" s="99"/>
      <c r="I102" s="99"/>
      <c r="J102" s="100">
        <f>J160</f>
        <v>507944.36</v>
      </c>
      <c r="L102" s="97"/>
    </row>
    <row r="103" spans="2:12" s="9" customFormat="1" ht="19.899999999999999" customHeight="1">
      <c r="B103" s="97"/>
      <c r="D103" s="98" t="s">
        <v>93</v>
      </c>
      <c r="E103" s="99"/>
      <c r="F103" s="99"/>
      <c r="G103" s="99"/>
      <c r="H103" s="99"/>
      <c r="I103" s="99"/>
      <c r="J103" s="100">
        <f>J204</f>
        <v>841744.75</v>
      </c>
      <c r="L103" s="97"/>
    </row>
    <row r="104" spans="2:12" s="9" customFormat="1" ht="19.899999999999999" customHeight="1">
      <c r="B104" s="97"/>
      <c r="D104" s="98" t="s">
        <v>94</v>
      </c>
      <c r="E104" s="99"/>
      <c r="F104" s="99"/>
      <c r="G104" s="99"/>
      <c r="H104" s="99"/>
      <c r="I104" s="99"/>
      <c r="J104" s="100">
        <f>J258</f>
        <v>377626.87</v>
      </c>
      <c r="L104" s="97"/>
    </row>
    <row r="105" spans="2:12" s="9" customFormat="1" ht="19.899999999999999" customHeight="1">
      <c r="B105" s="97"/>
      <c r="D105" s="98" t="s">
        <v>95</v>
      </c>
      <c r="E105" s="99"/>
      <c r="F105" s="99"/>
      <c r="G105" s="99"/>
      <c r="H105" s="99"/>
      <c r="I105" s="99"/>
      <c r="J105" s="100">
        <f>J291</f>
        <v>164120</v>
      </c>
      <c r="L105" s="97"/>
    </row>
    <row r="106" spans="2:12" s="9" customFormat="1" ht="19.899999999999999" customHeight="1">
      <c r="B106" s="97"/>
      <c r="D106" s="98" t="s">
        <v>96</v>
      </c>
      <c r="E106" s="99"/>
      <c r="F106" s="99"/>
      <c r="G106" s="99"/>
      <c r="H106" s="99"/>
      <c r="I106" s="99"/>
      <c r="J106" s="100">
        <f>J311</f>
        <v>47040</v>
      </c>
      <c r="L106" s="97"/>
    </row>
    <row r="107" spans="2:12" s="9" customFormat="1" ht="19.899999999999999" customHeight="1">
      <c r="B107" s="97"/>
      <c r="D107" s="98" t="s">
        <v>97</v>
      </c>
      <c r="E107" s="99"/>
      <c r="F107" s="99"/>
      <c r="G107" s="99"/>
      <c r="H107" s="99"/>
      <c r="I107" s="99"/>
      <c r="J107" s="100">
        <f>J314</f>
        <v>36000</v>
      </c>
      <c r="L107" s="97"/>
    </row>
    <row r="108" spans="2:12" s="9" customFormat="1" ht="19.899999999999999" customHeight="1">
      <c r="B108" s="97"/>
      <c r="D108" s="98" t="s">
        <v>98</v>
      </c>
      <c r="E108" s="99"/>
      <c r="F108" s="99"/>
      <c r="G108" s="99"/>
      <c r="H108" s="99"/>
      <c r="I108" s="99"/>
      <c r="J108" s="100">
        <f>J316</f>
        <v>10797</v>
      </c>
      <c r="L108" s="97"/>
    </row>
    <row r="109" spans="2:12" s="9" customFormat="1" ht="19.899999999999999" customHeight="1">
      <c r="B109" s="97"/>
      <c r="D109" s="98" t="s">
        <v>99</v>
      </c>
      <c r="E109" s="99"/>
      <c r="F109" s="99"/>
      <c r="G109" s="99"/>
      <c r="H109" s="99"/>
      <c r="I109" s="99"/>
      <c r="J109" s="100">
        <f>J319</f>
        <v>5432</v>
      </c>
      <c r="L109" s="97"/>
    </row>
    <row r="110" spans="2:12" s="9" customFormat="1" ht="19.899999999999999" customHeight="1">
      <c r="B110" s="97"/>
      <c r="D110" s="98" t="s">
        <v>100</v>
      </c>
      <c r="E110" s="99"/>
      <c r="F110" s="99"/>
      <c r="G110" s="99"/>
      <c r="H110" s="99"/>
      <c r="I110" s="99"/>
      <c r="J110" s="100">
        <f>J323</f>
        <v>37100</v>
      </c>
      <c r="L110" s="97"/>
    </row>
    <row r="111" spans="2:12" s="9" customFormat="1" ht="19.899999999999999" customHeight="1">
      <c r="B111" s="97"/>
      <c r="D111" s="98" t="s">
        <v>101</v>
      </c>
      <c r="E111" s="99"/>
      <c r="F111" s="99"/>
      <c r="G111" s="99"/>
      <c r="H111" s="99"/>
      <c r="I111" s="99"/>
      <c r="J111" s="100">
        <f>J328</f>
        <v>12253.6</v>
      </c>
      <c r="L111" s="97"/>
    </row>
    <row r="112" spans="2:12" s="8" customFormat="1" ht="24.95" customHeight="1">
      <c r="B112" s="93"/>
      <c r="D112" s="94" t="s">
        <v>102</v>
      </c>
      <c r="E112" s="95"/>
      <c r="F112" s="95"/>
      <c r="G112" s="95"/>
      <c r="H112" s="95"/>
      <c r="I112" s="95"/>
      <c r="J112" s="96">
        <f>J335</f>
        <v>21236</v>
      </c>
      <c r="L112" s="93"/>
    </row>
    <row r="113" spans="2:12" s="9" customFormat="1" ht="19.899999999999999" customHeight="1">
      <c r="B113" s="97"/>
      <c r="D113" s="98" t="s">
        <v>103</v>
      </c>
      <c r="E113" s="99"/>
      <c r="F113" s="99"/>
      <c r="G113" s="99"/>
      <c r="H113" s="99"/>
      <c r="I113" s="99"/>
      <c r="J113" s="100">
        <f>J336</f>
        <v>21236</v>
      </c>
      <c r="L113" s="97"/>
    </row>
    <row r="114" spans="2:12" s="8" customFormat="1" ht="24.95" customHeight="1">
      <c r="B114" s="93"/>
      <c r="D114" s="94" t="s">
        <v>104</v>
      </c>
      <c r="E114" s="95"/>
      <c r="F114" s="95"/>
      <c r="G114" s="95"/>
      <c r="H114" s="95"/>
      <c r="I114" s="95"/>
      <c r="J114" s="96">
        <f>J348</f>
        <v>46200</v>
      </c>
      <c r="L114" s="93"/>
    </row>
    <row r="115" spans="2:12" s="9" customFormat="1" ht="19.899999999999999" customHeight="1">
      <c r="B115" s="97"/>
      <c r="D115" s="98" t="s">
        <v>105</v>
      </c>
      <c r="E115" s="99"/>
      <c r="F115" s="99"/>
      <c r="G115" s="99"/>
      <c r="H115" s="99"/>
      <c r="I115" s="99"/>
      <c r="J115" s="100">
        <f>J349</f>
        <v>35000</v>
      </c>
      <c r="L115" s="97"/>
    </row>
    <row r="116" spans="2:12" s="9" customFormat="1" ht="19.899999999999999" customHeight="1">
      <c r="B116" s="97"/>
      <c r="D116" s="98" t="s">
        <v>106</v>
      </c>
      <c r="E116" s="99"/>
      <c r="F116" s="99"/>
      <c r="G116" s="99"/>
      <c r="H116" s="99"/>
      <c r="I116" s="99"/>
      <c r="J116" s="100">
        <f>J351</f>
        <v>11200</v>
      </c>
      <c r="L116" s="97"/>
    </row>
    <row r="117" spans="2:12" s="1" customFormat="1" ht="21.75" customHeight="1">
      <c r="B117" s="26"/>
      <c r="L117" s="26"/>
    </row>
    <row r="118" spans="2:12" s="1" customFormat="1" ht="6.95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26"/>
    </row>
    <row r="122" spans="2:12" s="1" customFormat="1" ht="6.95" customHeight="1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26"/>
    </row>
    <row r="123" spans="2:12" s="1" customFormat="1" ht="24.95" customHeight="1">
      <c r="B123" s="26"/>
      <c r="C123" s="18" t="s">
        <v>107</v>
      </c>
      <c r="L123" s="26"/>
    </row>
    <row r="124" spans="2:12" s="1" customFormat="1" ht="6.95" customHeight="1">
      <c r="B124" s="26"/>
      <c r="L124" s="26"/>
    </row>
    <row r="125" spans="2:12" s="1" customFormat="1" ht="12" customHeight="1">
      <c r="B125" s="26"/>
      <c r="C125" s="23" t="s">
        <v>14</v>
      </c>
      <c r="L125" s="26"/>
    </row>
    <row r="126" spans="2:12" s="1" customFormat="1" ht="14.45" customHeight="1">
      <c r="B126" s="26"/>
      <c r="E126" s="178" t="str">
        <f>E7</f>
        <v>Ondříčkova 385/35-391/37 - ZTI - stoupací potrubí - ZTI</v>
      </c>
      <c r="F126" s="191"/>
      <c r="G126" s="191"/>
      <c r="H126" s="191"/>
      <c r="L126" s="26"/>
    </row>
    <row r="127" spans="2:12" s="1" customFormat="1" ht="6.95" customHeight="1">
      <c r="B127" s="26"/>
      <c r="L127" s="26"/>
    </row>
    <row r="128" spans="2:12" s="1" customFormat="1" ht="12" customHeight="1">
      <c r="B128" s="26"/>
      <c r="C128" s="23" t="s">
        <v>20</v>
      </c>
      <c r="F128" s="21" t="str">
        <f>F10</f>
        <v xml:space="preserve">Praha </v>
      </c>
      <c r="I128" s="23" t="s">
        <v>22</v>
      </c>
      <c r="J128" s="46">
        <f>IF(J10="","",J10)</f>
        <v>45299</v>
      </c>
      <c r="L128" s="26"/>
    </row>
    <row r="129" spans="2:65" s="1" customFormat="1" ht="6.95" customHeight="1">
      <c r="B129" s="26"/>
      <c r="L129" s="26"/>
    </row>
    <row r="130" spans="2:65" s="1" customFormat="1" ht="14.85" customHeight="1">
      <c r="B130" s="26"/>
      <c r="C130" s="23" t="s">
        <v>23</v>
      </c>
      <c r="F130" s="21" t="str">
        <f>E13</f>
        <v xml:space="preserve"> </v>
      </c>
      <c r="I130" s="23" t="s">
        <v>29</v>
      </c>
      <c r="J130" s="24" t="str">
        <f>E19</f>
        <v xml:space="preserve"> </v>
      </c>
      <c r="L130" s="26"/>
    </row>
    <row r="131" spans="2:65" s="1" customFormat="1" ht="14.85" customHeight="1">
      <c r="B131" s="26"/>
      <c r="C131" s="23" t="s">
        <v>27</v>
      </c>
      <c r="F131" s="21" t="str">
        <f>IF(E16="","",E16)</f>
        <v xml:space="preserve"> </v>
      </c>
      <c r="I131" s="23" t="s">
        <v>30</v>
      </c>
      <c r="J131" s="24" t="str">
        <f>E22</f>
        <v>Ing. Jan Krpata</v>
      </c>
      <c r="L131" s="26"/>
    </row>
    <row r="132" spans="2:65" s="1" customFormat="1" ht="10.35" customHeight="1">
      <c r="B132" s="26"/>
      <c r="L132" s="26"/>
    </row>
    <row r="133" spans="2:65" s="10" customFormat="1" ht="29.25" customHeight="1">
      <c r="B133" s="101"/>
      <c r="C133" s="102" t="s">
        <v>108</v>
      </c>
      <c r="D133" s="103" t="s">
        <v>58</v>
      </c>
      <c r="E133" s="103" t="s">
        <v>54</v>
      </c>
      <c r="F133" s="103" t="s">
        <v>55</v>
      </c>
      <c r="G133" s="103" t="s">
        <v>109</v>
      </c>
      <c r="H133" s="103" t="s">
        <v>110</v>
      </c>
      <c r="I133" s="103" t="s">
        <v>111</v>
      </c>
      <c r="J133" s="104" t="s">
        <v>82</v>
      </c>
      <c r="K133" s="105" t="s">
        <v>112</v>
      </c>
      <c r="L133" s="101"/>
      <c r="M133" s="53" t="s">
        <v>1</v>
      </c>
      <c r="N133" s="54" t="s">
        <v>37</v>
      </c>
      <c r="O133" s="54" t="s">
        <v>113</v>
      </c>
      <c r="P133" s="54" t="s">
        <v>114</v>
      </c>
      <c r="Q133" s="54" t="s">
        <v>115</v>
      </c>
      <c r="R133" s="54" t="s">
        <v>116</v>
      </c>
      <c r="S133" s="54" t="s">
        <v>117</v>
      </c>
      <c r="T133" s="55" t="s">
        <v>118</v>
      </c>
    </row>
    <row r="134" spans="2:65" s="1" customFormat="1" ht="22.7" customHeight="1">
      <c r="B134" s="26"/>
      <c r="C134" s="58" t="s">
        <v>119</v>
      </c>
      <c r="J134" s="106">
        <f>BK134</f>
        <v>2599474.7800000003</v>
      </c>
      <c r="L134" s="26"/>
      <c r="M134" s="56"/>
      <c r="N134" s="47"/>
      <c r="O134" s="47"/>
      <c r="P134" s="107">
        <f>P135+P159+P335+P348</f>
        <v>2163.2358690000001</v>
      </c>
      <c r="Q134" s="47"/>
      <c r="R134" s="107">
        <f>R135+R159+R335+R348</f>
        <v>4.7150499999999997</v>
      </c>
      <c r="S134" s="47"/>
      <c r="T134" s="108">
        <f>T135+T159+T335+T348</f>
        <v>17.790755000000001</v>
      </c>
      <c r="AT134" s="14" t="s">
        <v>72</v>
      </c>
      <c r="AU134" s="14" t="s">
        <v>84</v>
      </c>
      <c r="BK134" s="109">
        <f>BK135+BK159+BK335+BK348</f>
        <v>2599474.7800000003</v>
      </c>
    </row>
    <row r="135" spans="2:65" s="11" customFormat="1" ht="25.9" customHeight="1">
      <c r="B135" s="110"/>
      <c r="D135" s="111" t="s">
        <v>72</v>
      </c>
      <c r="E135" s="112" t="s">
        <v>120</v>
      </c>
      <c r="F135" s="112" t="s">
        <v>121</v>
      </c>
      <c r="J135" s="113">
        <f>BK135</f>
        <v>491980.2</v>
      </c>
      <c r="L135" s="110"/>
      <c r="M135" s="114"/>
      <c r="P135" s="115">
        <f>P136+P139+P142+P152+P156</f>
        <v>298.81027500000005</v>
      </c>
      <c r="R135" s="115">
        <f>R136+R139+R142+R152+R156</f>
        <v>1.0909000000000002</v>
      </c>
      <c r="T135" s="116">
        <f>T136+T139+T142+T152+T156</f>
        <v>4.2</v>
      </c>
      <c r="W135" s="192"/>
      <c r="AR135" s="111" t="s">
        <v>19</v>
      </c>
      <c r="AT135" s="117" t="s">
        <v>72</v>
      </c>
      <c r="AU135" s="117" t="s">
        <v>73</v>
      </c>
      <c r="AY135" s="111" t="s">
        <v>122</v>
      </c>
      <c r="BK135" s="118">
        <f>BK136+BK139+BK142+BK152+BK156</f>
        <v>491980.2</v>
      </c>
    </row>
    <row r="136" spans="2:65" s="11" customFormat="1" ht="22.7" customHeight="1">
      <c r="B136" s="110"/>
      <c r="D136" s="111" t="s">
        <v>72</v>
      </c>
      <c r="E136" s="119" t="s">
        <v>123</v>
      </c>
      <c r="F136" s="119" t="s">
        <v>124</v>
      </c>
      <c r="J136" s="120">
        <f>BK136</f>
        <v>0</v>
      </c>
      <c r="L136" s="110"/>
      <c r="M136" s="114"/>
      <c r="P136" s="115">
        <f>SUM(P137:P138)</f>
        <v>0</v>
      </c>
      <c r="R136" s="115">
        <f>SUM(R137:R138)</f>
        <v>0</v>
      </c>
      <c r="T136" s="116">
        <f>SUM(T137:T138)</f>
        <v>0</v>
      </c>
      <c r="AR136" s="111" t="s">
        <v>19</v>
      </c>
      <c r="AT136" s="117" t="s">
        <v>72</v>
      </c>
      <c r="AU136" s="117" t="s">
        <v>19</v>
      </c>
      <c r="AY136" s="111" t="s">
        <v>122</v>
      </c>
      <c r="BK136" s="118">
        <f>SUM(BK137:BK138)</f>
        <v>0</v>
      </c>
    </row>
    <row r="137" spans="2:65" s="1" customFormat="1" ht="22.9" customHeight="1">
      <c r="B137" s="121"/>
      <c r="C137" s="122" t="s">
        <v>19</v>
      </c>
      <c r="D137" s="122" t="s">
        <v>125</v>
      </c>
      <c r="E137" s="123" t="s">
        <v>126</v>
      </c>
      <c r="F137" s="124" t="s">
        <v>127</v>
      </c>
      <c r="G137" s="125" t="s">
        <v>128</v>
      </c>
      <c r="H137" s="126">
        <v>0</v>
      </c>
      <c r="I137" s="127">
        <v>540</v>
      </c>
      <c r="J137" s="127">
        <f>ROUND(I137*H137,2)</f>
        <v>0</v>
      </c>
      <c r="K137" s="128"/>
      <c r="L137" s="26"/>
      <c r="M137" s="129" t="s">
        <v>1</v>
      </c>
      <c r="N137" s="130" t="s">
        <v>39</v>
      </c>
      <c r="O137" s="131">
        <v>1.01</v>
      </c>
      <c r="P137" s="131">
        <f>O137*H137</f>
        <v>0</v>
      </c>
      <c r="Q137" s="131">
        <v>1.9699999999999999E-2</v>
      </c>
      <c r="R137" s="131">
        <f>Q137*H137</f>
        <v>0</v>
      </c>
      <c r="S137" s="131">
        <v>0</v>
      </c>
      <c r="T137" s="132">
        <f>S137*H137</f>
        <v>0</v>
      </c>
      <c r="AR137" s="133" t="s">
        <v>123</v>
      </c>
      <c r="AT137" s="133" t="s">
        <v>125</v>
      </c>
      <c r="AU137" s="133" t="s">
        <v>129</v>
      </c>
      <c r="AY137" s="14" t="s">
        <v>122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4" t="s">
        <v>129</v>
      </c>
      <c r="BK137" s="134">
        <f>ROUND(I137*H137,2)</f>
        <v>0</v>
      </c>
      <c r="BL137" s="14" t="s">
        <v>123</v>
      </c>
      <c r="BM137" s="133" t="s">
        <v>130</v>
      </c>
    </row>
    <row r="138" spans="2:65" s="12" customFormat="1">
      <c r="B138" s="135"/>
      <c r="D138" s="136" t="s">
        <v>131</v>
      </c>
      <c r="E138" s="137" t="s">
        <v>1</v>
      </c>
      <c r="F138" s="138" t="s">
        <v>132</v>
      </c>
      <c r="H138" s="139">
        <v>56</v>
      </c>
      <c r="L138" s="135"/>
      <c r="M138" s="140"/>
      <c r="T138" s="141"/>
      <c r="AT138" s="137" t="s">
        <v>131</v>
      </c>
      <c r="AU138" s="137" t="s">
        <v>129</v>
      </c>
      <c r="AV138" s="12" t="s">
        <v>129</v>
      </c>
      <c r="AW138" s="12" t="s">
        <v>28</v>
      </c>
      <c r="AX138" s="12" t="s">
        <v>19</v>
      </c>
      <c r="AY138" s="137" t="s">
        <v>122</v>
      </c>
    </row>
    <row r="139" spans="2:65" s="11" customFormat="1" ht="22.7" customHeight="1">
      <c r="B139" s="110"/>
      <c r="D139" s="111" t="s">
        <v>72</v>
      </c>
      <c r="E139" s="119" t="s">
        <v>133</v>
      </c>
      <c r="F139" s="119" t="s">
        <v>134</v>
      </c>
      <c r="J139" s="120">
        <f>BK139</f>
        <v>3600</v>
      </c>
      <c r="L139" s="110"/>
      <c r="M139" s="114"/>
      <c r="P139" s="115">
        <f>SUM(P140:P141)</f>
        <v>4.5</v>
      </c>
      <c r="R139" s="115">
        <f>SUM(R140:R141)</f>
        <v>1.35E-2</v>
      </c>
      <c r="T139" s="116">
        <f>SUM(T140:T141)</f>
        <v>0</v>
      </c>
      <c r="AR139" s="111" t="s">
        <v>19</v>
      </c>
      <c r="AT139" s="117" t="s">
        <v>72</v>
      </c>
      <c r="AU139" s="117" t="s">
        <v>19</v>
      </c>
      <c r="AY139" s="111" t="s">
        <v>122</v>
      </c>
      <c r="BK139" s="118">
        <f>SUM(BK140:BK141)</f>
        <v>3600</v>
      </c>
    </row>
    <row r="140" spans="2:65" s="1" customFormat="1" ht="13.9" customHeight="1">
      <c r="B140" s="121"/>
      <c r="C140" s="122" t="s">
        <v>129</v>
      </c>
      <c r="D140" s="122" t="s">
        <v>125</v>
      </c>
      <c r="E140" s="123" t="s">
        <v>135</v>
      </c>
      <c r="F140" s="124" t="s">
        <v>136</v>
      </c>
      <c r="G140" s="125" t="s">
        <v>137</v>
      </c>
      <c r="H140" s="126">
        <v>112.5</v>
      </c>
      <c r="I140" s="127">
        <v>32</v>
      </c>
      <c r="J140" s="127">
        <f>ROUND(I140*H140,2)</f>
        <v>3600</v>
      </c>
      <c r="K140" s="128"/>
      <c r="L140" s="26"/>
      <c r="M140" s="129" t="s">
        <v>1</v>
      </c>
      <c r="N140" s="130" t="s">
        <v>39</v>
      </c>
      <c r="O140" s="131">
        <v>0.04</v>
      </c>
      <c r="P140" s="131">
        <f>O140*H140</f>
        <v>4.5</v>
      </c>
      <c r="Q140" s="131">
        <v>1.2E-4</v>
      </c>
      <c r="R140" s="131">
        <f>Q140*H140</f>
        <v>1.35E-2</v>
      </c>
      <c r="S140" s="131">
        <v>0</v>
      </c>
      <c r="T140" s="132">
        <f>S140*H140</f>
        <v>0</v>
      </c>
      <c r="AR140" s="133" t="s">
        <v>123</v>
      </c>
      <c r="AT140" s="133" t="s">
        <v>125</v>
      </c>
      <c r="AU140" s="133" t="s">
        <v>129</v>
      </c>
      <c r="AY140" s="14" t="s">
        <v>122</v>
      </c>
      <c r="BE140" s="134">
        <f>IF(N140="základní",J140,0)</f>
        <v>0</v>
      </c>
      <c r="BF140" s="134">
        <f>IF(N140="snížená",J140,0)</f>
        <v>3600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129</v>
      </c>
      <c r="BK140" s="134">
        <f>ROUND(I140*H140,2)</f>
        <v>3600</v>
      </c>
      <c r="BL140" s="14" t="s">
        <v>123</v>
      </c>
      <c r="BM140" s="133" t="s">
        <v>138</v>
      </c>
    </row>
    <row r="141" spans="2:65" s="12" customFormat="1">
      <c r="B141" s="135"/>
      <c r="D141" s="136" t="s">
        <v>131</v>
      </c>
      <c r="E141" s="137" t="s">
        <v>1</v>
      </c>
      <c r="F141" s="138" t="s">
        <v>139</v>
      </c>
      <c r="H141" s="139">
        <v>112.5</v>
      </c>
      <c r="L141" s="135"/>
      <c r="M141" s="140"/>
      <c r="T141" s="141"/>
      <c r="AT141" s="137" t="s">
        <v>131</v>
      </c>
      <c r="AU141" s="137" t="s">
        <v>129</v>
      </c>
      <c r="AV141" s="12" t="s">
        <v>129</v>
      </c>
      <c r="AW141" s="12" t="s">
        <v>28</v>
      </c>
      <c r="AX141" s="12" t="s">
        <v>19</v>
      </c>
      <c r="AY141" s="137" t="s">
        <v>122</v>
      </c>
    </row>
    <row r="142" spans="2:65" s="11" customFormat="1" ht="22.7" customHeight="1">
      <c r="B142" s="110"/>
      <c r="D142" s="111" t="s">
        <v>72</v>
      </c>
      <c r="E142" s="119" t="s">
        <v>140</v>
      </c>
      <c r="F142" s="119" t="s">
        <v>141</v>
      </c>
      <c r="J142" s="120">
        <f>BK142</f>
        <v>357016</v>
      </c>
      <c r="L142" s="110"/>
      <c r="M142" s="114"/>
      <c r="P142" s="115">
        <f>SUM(P143:P151)</f>
        <v>139.5675</v>
      </c>
      <c r="R142" s="115">
        <f>SUM(R143:R151)</f>
        <v>1.0774000000000001</v>
      </c>
      <c r="T142" s="116">
        <f>SUM(T143:T151)</f>
        <v>4.2</v>
      </c>
      <c r="AR142" s="111" t="s">
        <v>19</v>
      </c>
      <c r="AT142" s="117" t="s">
        <v>72</v>
      </c>
      <c r="AU142" s="117" t="s">
        <v>19</v>
      </c>
      <c r="AY142" s="111" t="s">
        <v>122</v>
      </c>
      <c r="BK142" s="118">
        <f>SUM(BK143:BK151)</f>
        <v>357016</v>
      </c>
    </row>
    <row r="143" spans="2:65" s="1" customFormat="1" ht="13.9" customHeight="1">
      <c r="B143" s="121"/>
      <c r="C143" s="122" t="s">
        <v>142</v>
      </c>
      <c r="D143" s="122" t="s">
        <v>125</v>
      </c>
      <c r="E143" s="123" t="s">
        <v>143</v>
      </c>
      <c r="F143" s="124" t="s">
        <v>144</v>
      </c>
      <c r="G143" s="125" t="s">
        <v>137</v>
      </c>
      <c r="H143" s="126">
        <v>2173.5</v>
      </c>
      <c r="I143" s="127">
        <v>4</v>
      </c>
      <c r="J143" s="127">
        <f>ROUND(I143*H143,2)</f>
        <v>8694</v>
      </c>
      <c r="K143" s="128"/>
      <c r="L143" s="26"/>
      <c r="M143" s="129" t="s">
        <v>1</v>
      </c>
      <c r="N143" s="130" t="s">
        <v>39</v>
      </c>
      <c r="O143" s="131">
        <v>8.9999999999999993E-3</v>
      </c>
      <c r="P143" s="131">
        <f>O143*H143</f>
        <v>19.561499999999999</v>
      </c>
      <c r="Q143" s="131">
        <v>0</v>
      </c>
      <c r="R143" s="131">
        <f>Q143*H143</f>
        <v>0</v>
      </c>
      <c r="S143" s="131">
        <v>0</v>
      </c>
      <c r="T143" s="132">
        <f>S143*H143</f>
        <v>0</v>
      </c>
      <c r="AR143" s="133" t="s">
        <v>123</v>
      </c>
      <c r="AT143" s="133" t="s">
        <v>125</v>
      </c>
      <c r="AU143" s="133" t="s">
        <v>129</v>
      </c>
      <c r="AY143" s="14" t="s">
        <v>122</v>
      </c>
      <c r="BE143" s="134">
        <f>IF(N143="základní",J143,0)</f>
        <v>0</v>
      </c>
      <c r="BF143" s="134">
        <f>IF(N143="snížená",J143,0)</f>
        <v>8694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129</v>
      </c>
      <c r="BK143" s="134">
        <f>ROUND(I143*H143,2)</f>
        <v>8694</v>
      </c>
      <c r="BL143" s="14" t="s">
        <v>123</v>
      </c>
      <c r="BM143" s="133" t="s">
        <v>145</v>
      </c>
    </row>
    <row r="144" spans="2:65" s="12" customFormat="1">
      <c r="B144" s="135"/>
      <c r="D144" s="136" t="s">
        <v>131</v>
      </c>
      <c r="E144" s="137" t="s">
        <v>1</v>
      </c>
      <c r="F144" s="138" t="s">
        <v>146</v>
      </c>
      <c r="H144" s="139">
        <v>2173.5</v>
      </c>
      <c r="L144" s="135"/>
      <c r="M144" s="140"/>
      <c r="T144" s="141"/>
      <c r="AT144" s="137" t="s">
        <v>131</v>
      </c>
      <c r="AU144" s="137" t="s">
        <v>129</v>
      </c>
      <c r="AV144" s="12" t="s">
        <v>129</v>
      </c>
      <c r="AW144" s="12" t="s">
        <v>28</v>
      </c>
      <c r="AX144" s="12" t="s">
        <v>19</v>
      </c>
      <c r="AY144" s="137" t="s">
        <v>122</v>
      </c>
    </row>
    <row r="145" spans="2:65" s="1" customFormat="1" ht="13.9" customHeight="1">
      <c r="B145" s="121"/>
      <c r="C145" s="122" t="s">
        <v>123</v>
      </c>
      <c r="D145" s="122" t="s">
        <v>125</v>
      </c>
      <c r="E145" s="123" t="s">
        <v>147</v>
      </c>
      <c r="F145" s="124" t="s">
        <v>148</v>
      </c>
      <c r="G145" s="125" t="s">
        <v>128</v>
      </c>
      <c r="H145" s="126">
        <v>100</v>
      </c>
      <c r="I145" s="127">
        <v>190</v>
      </c>
      <c r="J145" s="127">
        <f t="shared" ref="J145:J150" si="0">ROUND(I145*H145,2)</f>
        <v>19000</v>
      </c>
      <c r="K145" s="128"/>
      <c r="L145" s="26"/>
      <c r="M145" s="129" t="s">
        <v>1</v>
      </c>
      <c r="N145" s="130" t="s">
        <v>39</v>
      </c>
      <c r="O145" s="131">
        <v>0.48799999999999999</v>
      </c>
      <c r="P145" s="131">
        <f t="shared" ref="P145:P150" si="1">O145*H145</f>
        <v>48.8</v>
      </c>
      <c r="Q145" s="131">
        <v>4.4200000000000003E-3</v>
      </c>
      <c r="R145" s="131">
        <f t="shared" ref="R145:R150" si="2">Q145*H145</f>
        <v>0.44200000000000006</v>
      </c>
      <c r="S145" s="131">
        <v>0</v>
      </c>
      <c r="T145" s="132">
        <f t="shared" ref="T145:T150" si="3">S145*H145</f>
        <v>0</v>
      </c>
      <c r="AR145" s="133" t="s">
        <v>123</v>
      </c>
      <c r="AT145" s="133" t="s">
        <v>125</v>
      </c>
      <c r="AU145" s="133" t="s">
        <v>129</v>
      </c>
      <c r="AY145" s="14" t="s">
        <v>122</v>
      </c>
      <c r="BE145" s="134">
        <f t="shared" ref="BE145:BE150" si="4">IF(N145="základní",J145,0)</f>
        <v>0</v>
      </c>
      <c r="BF145" s="134">
        <f t="shared" ref="BF145:BF150" si="5">IF(N145="snížená",J145,0)</f>
        <v>19000</v>
      </c>
      <c r="BG145" s="134">
        <f t="shared" ref="BG145:BG150" si="6">IF(N145="zákl. přenesená",J145,0)</f>
        <v>0</v>
      </c>
      <c r="BH145" s="134">
        <f t="shared" ref="BH145:BH150" si="7">IF(N145="sníž. přenesená",J145,0)</f>
        <v>0</v>
      </c>
      <c r="BI145" s="134">
        <f t="shared" ref="BI145:BI150" si="8">IF(N145="nulová",J145,0)</f>
        <v>0</v>
      </c>
      <c r="BJ145" s="14" t="s">
        <v>129</v>
      </c>
      <c r="BK145" s="134">
        <f t="shared" ref="BK145:BK150" si="9">ROUND(I145*H145,2)</f>
        <v>19000</v>
      </c>
      <c r="BL145" s="14" t="s">
        <v>123</v>
      </c>
      <c r="BM145" s="133" t="s">
        <v>149</v>
      </c>
    </row>
    <row r="146" spans="2:65" s="1" customFormat="1" ht="13.9" customHeight="1">
      <c r="B146" s="121"/>
      <c r="C146" s="142" t="s">
        <v>150</v>
      </c>
      <c r="D146" s="142" t="s">
        <v>151</v>
      </c>
      <c r="E146" s="143" t="s">
        <v>152</v>
      </c>
      <c r="F146" s="144" t="s">
        <v>153</v>
      </c>
      <c r="G146" s="145" t="s">
        <v>128</v>
      </c>
      <c r="H146" s="146">
        <v>100</v>
      </c>
      <c r="I146" s="147">
        <v>190</v>
      </c>
      <c r="J146" s="147">
        <f t="shared" si="0"/>
        <v>19000</v>
      </c>
      <c r="K146" s="148"/>
      <c r="L146" s="149"/>
      <c r="M146" s="150" t="s">
        <v>1</v>
      </c>
      <c r="N146" s="151" t="s">
        <v>39</v>
      </c>
      <c r="O146" s="131">
        <v>0</v>
      </c>
      <c r="P146" s="131">
        <f t="shared" si="1"/>
        <v>0</v>
      </c>
      <c r="Q146" s="131">
        <v>6.8000000000000005E-4</v>
      </c>
      <c r="R146" s="131">
        <f t="shared" si="2"/>
        <v>6.8000000000000005E-2</v>
      </c>
      <c r="S146" s="131">
        <v>0</v>
      </c>
      <c r="T146" s="132">
        <f t="shared" si="3"/>
        <v>0</v>
      </c>
      <c r="AR146" s="133" t="s">
        <v>154</v>
      </c>
      <c r="AT146" s="133" t="s">
        <v>151</v>
      </c>
      <c r="AU146" s="133" t="s">
        <v>129</v>
      </c>
      <c r="AY146" s="14" t="s">
        <v>122</v>
      </c>
      <c r="BE146" s="134">
        <f t="shared" si="4"/>
        <v>0</v>
      </c>
      <c r="BF146" s="134">
        <f t="shared" si="5"/>
        <v>19000</v>
      </c>
      <c r="BG146" s="134">
        <f t="shared" si="6"/>
        <v>0</v>
      </c>
      <c r="BH146" s="134">
        <f t="shared" si="7"/>
        <v>0</v>
      </c>
      <c r="BI146" s="134">
        <f t="shared" si="8"/>
        <v>0</v>
      </c>
      <c r="BJ146" s="14" t="s">
        <v>129</v>
      </c>
      <c r="BK146" s="134">
        <f t="shared" si="9"/>
        <v>19000</v>
      </c>
      <c r="BL146" s="14" t="s">
        <v>123</v>
      </c>
      <c r="BM146" s="133" t="s">
        <v>155</v>
      </c>
    </row>
    <row r="147" spans="2:65" s="1" customFormat="1" ht="13.9" customHeight="1">
      <c r="B147" s="121"/>
      <c r="C147" s="122" t="s">
        <v>133</v>
      </c>
      <c r="D147" s="122" t="s">
        <v>125</v>
      </c>
      <c r="E147" s="123" t="s">
        <v>156</v>
      </c>
      <c r="F147" s="124" t="s">
        <v>157</v>
      </c>
      <c r="G147" s="125" t="s">
        <v>128</v>
      </c>
      <c r="H147" s="126">
        <v>55</v>
      </c>
      <c r="I147" s="127">
        <v>210</v>
      </c>
      <c r="J147" s="127">
        <f t="shared" si="0"/>
        <v>11550</v>
      </c>
      <c r="K147" s="128"/>
      <c r="L147" s="26"/>
      <c r="M147" s="129" t="s">
        <v>1</v>
      </c>
      <c r="N147" s="130" t="s">
        <v>39</v>
      </c>
      <c r="O147" s="131">
        <v>0.69799999999999995</v>
      </c>
      <c r="P147" s="131">
        <f t="shared" si="1"/>
        <v>38.39</v>
      </c>
      <c r="Q147" s="131">
        <v>4.4200000000000003E-3</v>
      </c>
      <c r="R147" s="131">
        <f t="shared" si="2"/>
        <v>0.24310000000000001</v>
      </c>
      <c r="S147" s="131">
        <v>0</v>
      </c>
      <c r="T147" s="132">
        <f t="shared" si="3"/>
        <v>0</v>
      </c>
      <c r="AR147" s="133" t="s">
        <v>123</v>
      </c>
      <c r="AT147" s="133" t="s">
        <v>125</v>
      </c>
      <c r="AU147" s="133" t="s">
        <v>129</v>
      </c>
      <c r="AY147" s="14" t="s">
        <v>122</v>
      </c>
      <c r="BE147" s="134">
        <f t="shared" si="4"/>
        <v>0</v>
      </c>
      <c r="BF147" s="134">
        <f t="shared" si="5"/>
        <v>11550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4" t="s">
        <v>129</v>
      </c>
      <c r="BK147" s="134">
        <f t="shared" si="9"/>
        <v>11550</v>
      </c>
      <c r="BL147" s="14" t="s">
        <v>123</v>
      </c>
      <c r="BM147" s="133" t="s">
        <v>158</v>
      </c>
    </row>
    <row r="148" spans="2:65" s="1" customFormat="1" ht="22.9" customHeight="1">
      <c r="B148" s="121"/>
      <c r="C148" s="142" t="s">
        <v>159</v>
      </c>
      <c r="D148" s="142" t="s">
        <v>151</v>
      </c>
      <c r="E148" s="143" t="s">
        <v>160</v>
      </c>
      <c r="F148" s="144" t="s">
        <v>161</v>
      </c>
      <c r="G148" s="145" t="s">
        <v>128</v>
      </c>
      <c r="H148" s="146">
        <v>196</v>
      </c>
      <c r="I148" s="147">
        <v>1260</v>
      </c>
      <c r="J148" s="147">
        <f t="shared" si="0"/>
        <v>246960</v>
      </c>
      <c r="K148" s="148"/>
      <c r="L148" s="149"/>
      <c r="M148" s="150" t="s">
        <v>1</v>
      </c>
      <c r="N148" s="151" t="s">
        <v>39</v>
      </c>
      <c r="O148" s="131">
        <v>0</v>
      </c>
      <c r="P148" s="131">
        <f t="shared" si="1"/>
        <v>0</v>
      </c>
      <c r="Q148" s="131">
        <v>1.41E-3</v>
      </c>
      <c r="R148" s="131">
        <f t="shared" si="2"/>
        <v>0.27635999999999999</v>
      </c>
      <c r="S148" s="131">
        <v>0</v>
      </c>
      <c r="T148" s="132">
        <f t="shared" si="3"/>
        <v>0</v>
      </c>
      <c r="AR148" s="133" t="s">
        <v>154</v>
      </c>
      <c r="AT148" s="133" t="s">
        <v>151</v>
      </c>
      <c r="AU148" s="133" t="s">
        <v>129</v>
      </c>
      <c r="AY148" s="14" t="s">
        <v>122</v>
      </c>
      <c r="BE148" s="134">
        <f t="shared" si="4"/>
        <v>0</v>
      </c>
      <c r="BF148" s="134">
        <f t="shared" si="5"/>
        <v>246960</v>
      </c>
      <c r="BG148" s="134">
        <f t="shared" si="6"/>
        <v>0</v>
      </c>
      <c r="BH148" s="134">
        <f t="shared" si="7"/>
        <v>0</v>
      </c>
      <c r="BI148" s="134">
        <f t="shared" si="8"/>
        <v>0</v>
      </c>
      <c r="BJ148" s="14" t="s">
        <v>129</v>
      </c>
      <c r="BK148" s="134">
        <f t="shared" si="9"/>
        <v>246960</v>
      </c>
      <c r="BL148" s="14" t="s">
        <v>123</v>
      </c>
      <c r="BM148" s="133" t="s">
        <v>162</v>
      </c>
    </row>
    <row r="149" spans="2:65" s="1" customFormat="1" ht="22.9" customHeight="1">
      <c r="B149" s="121"/>
      <c r="C149" s="142" t="s">
        <v>154</v>
      </c>
      <c r="D149" s="142" t="s">
        <v>151</v>
      </c>
      <c r="E149" s="143" t="s">
        <v>163</v>
      </c>
      <c r="F149" s="144" t="s">
        <v>164</v>
      </c>
      <c r="G149" s="145" t="s">
        <v>128</v>
      </c>
      <c r="H149" s="146">
        <v>34</v>
      </c>
      <c r="I149" s="147">
        <v>898</v>
      </c>
      <c r="J149" s="147">
        <f t="shared" si="0"/>
        <v>30532</v>
      </c>
      <c r="K149" s="148"/>
      <c r="L149" s="149"/>
      <c r="M149" s="150" t="s">
        <v>1</v>
      </c>
      <c r="N149" s="151" t="s">
        <v>39</v>
      </c>
      <c r="O149" s="131">
        <v>0</v>
      </c>
      <c r="P149" s="131">
        <f t="shared" si="1"/>
        <v>0</v>
      </c>
      <c r="Q149" s="131">
        <v>1.41E-3</v>
      </c>
      <c r="R149" s="131">
        <f t="shared" si="2"/>
        <v>4.7940000000000003E-2</v>
      </c>
      <c r="S149" s="131">
        <v>0</v>
      </c>
      <c r="T149" s="132">
        <f t="shared" si="3"/>
        <v>0</v>
      </c>
      <c r="AR149" s="133" t="s">
        <v>154</v>
      </c>
      <c r="AT149" s="133" t="s">
        <v>151</v>
      </c>
      <c r="AU149" s="133" t="s">
        <v>129</v>
      </c>
      <c r="AY149" s="14" t="s">
        <v>122</v>
      </c>
      <c r="BE149" s="134">
        <f t="shared" si="4"/>
        <v>0</v>
      </c>
      <c r="BF149" s="134">
        <f t="shared" si="5"/>
        <v>30532</v>
      </c>
      <c r="BG149" s="134">
        <f t="shared" si="6"/>
        <v>0</v>
      </c>
      <c r="BH149" s="134">
        <f t="shared" si="7"/>
        <v>0</v>
      </c>
      <c r="BI149" s="134">
        <f t="shared" si="8"/>
        <v>0</v>
      </c>
      <c r="BJ149" s="14" t="s">
        <v>129</v>
      </c>
      <c r="BK149" s="134">
        <f t="shared" si="9"/>
        <v>30532</v>
      </c>
      <c r="BL149" s="14" t="s">
        <v>123</v>
      </c>
      <c r="BM149" s="133" t="s">
        <v>165</v>
      </c>
    </row>
    <row r="150" spans="2:65" s="1" customFormat="1" ht="35.85" customHeight="1">
      <c r="B150" s="121"/>
      <c r="C150" s="122" t="s">
        <v>140</v>
      </c>
      <c r="D150" s="122" t="s">
        <v>125</v>
      </c>
      <c r="E150" s="123" t="s">
        <v>166</v>
      </c>
      <c r="F150" s="124" t="s">
        <v>167</v>
      </c>
      <c r="G150" s="125" t="s">
        <v>128</v>
      </c>
      <c r="H150" s="126">
        <v>56</v>
      </c>
      <c r="I150" s="127">
        <v>380</v>
      </c>
      <c r="J150" s="127">
        <f t="shared" si="0"/>
        <v>21280</v>
      </c>
      <c r="K150" s="128"/>
      <c r="L150" s="26"/>
      <c r="M150" s="129" t="s">
        <v>1</v>
      </c>
      <c r="N150" s="130" t="s">
        <v>39</v>
      </c>
      <c r="O150" s="131">
        <v>0.58599999999999997</v>
      </c>
      <c r="P150" s="131">
        <f t="shared" si="1"/>
        <v>32.815999999999995</v>
      </c>
      <c r="Q150" s="131">
        <v>0</v>
      </c>
      <c r="R150" s="131">
        <f t="shared" si="2"/>
        <v>0</v>
      </c>
      <c r="S150" s="131">
        <v>7.4999999999999997E-2</v>
      </c>
      <c r="T150" s="132">
        <f t="shared" si="3"/>
        <v>4.2</v>
      </c>
      <c r="AR150" s="133" t="s">
        <v>123</v>
      </c>
      <c r="AT150" s="133" t="s">
        <v>125</v>
      </c>
      <c r="AU150" s="133" t="s">
        <v>129</v>
      </c>
      <c r="AY150" s="14" t="s">
        <v>122</v>
      </c>
      <c r="BE150" s="134">
        <f t="shared" si="4"/>
        <v>0</v>
      </c>
      <c r="BF150" s="134">
        <f t="shared" si="5"/>
        <v>21280</v>
      </c>
      <c r="BG150" s="134">
        <f t="shared" si="6"/>
        <v>0</v>
      </c>
      <c r="BH150" s="134">
        <f t="shared" si="7"/>
        <v>0</v>
      </c>
      <c r="BI150" s="134">
        <f t="shared" si="8"/>
        <v>0</v>
      </c>
      <c r="BJ150" s="14" t="s">
        <v>129</v>
      </c>
      <c r="BK150" s="134">
        <f t="shared" si="9"/>
        <v>21280</v>
      </c>
      <c r="BL150" s="14" t="s">
        <v>123</v>
      </c>
      <c r="BM150" s="133" t="s">
        <v>168</v>
      </c>
    </row>
    <row r="151" spans="2:65" s="12" customFormat="1">
      <c r="B151" s="135"/>
      <c r="D151" s="136" t="s">
        <v>131</v>
      </c>
      <c r="E151" s="137" t="s">
        <v>1</v>
      </c>
      <c r="F151" s="138" t="s">
        <v>169</v>
      </c>
      <c r="H151" s="139">
        <v>56</v>
      </c>
      <c r="L151" s="135"/>
      <c r="M151" s="140"/>
      <c r="T151" s="141"/>
      <c r="AT151" s="137" t="s">
        <v>131</v>
      </c>
      <c r="AU151" s="137" t="s">
        <v>129</v>
      </c>
      <c r="AV151" s="12" t="s">
        <v>129</v>
      </c>
      <c r="AW151" s="12" t="s">
        <v>28</v>
      </c>
      <c r="AX151" s="12" t="s">
        <v>19</v>
      </c>
      <c r="AY151" s="137" t="s">
        <v>122</v>
      </c>
    </row>
    <row r="152" spans="2:65" s="11" customFormat="1" ht="22.7" customHeight="1">
      <c r="B152" s="110"/>
      <c r="D152" s="111" t="s">
        <v>72</v>
      </c>
      <c r="E152" s="119" t="s">
        <v>170</v>
      </c>
      <c r="F152" s="119" t="s">
        <v>171</v>
      </c>
      <c r="J152" s="120">
        <f>BK152</f>
        <v>110304.20000000001</v>
      </c>
      <c r="L152" s="110"/>
      <c r="M152" s="114"/>
      <c r="P152" s="115">
        <f>SUM(P153:P155)</f>
        <v>142.772775</v>
      </c>
      <c r="R152" s="115">
        <f>SUM(R153:R155)</f>
        <v>0</v>
      </c>
      <c r="T152" s="116">
        <f>SUM(T153:T155)</f>
        <v>0</v>
      </c>
      <c r="AR152" s="111" t="s">
        <v>19</v>
      </c>
      <c r="AT152" s="117" t="s">
        <v>72</v>
      </c>
      <c r="AU152" s="117" t="s">
        <v>19</v>
      </c>
      <c r="AY152" s="111" t="s">
        <v>122</v>
      </c>
      <c r="BK152" s="118">
        <f>SUM(BK153:BK155)</f>
        <v>110304.20000000001</v>
      </c>
    </row>
    <row r="153" spans="2:65" s="1" customFormat="1" ht="22.9" customHeight="1">
      <c r="B153" s="121"/>
      <c r="C153" s="122" t="s">
        <v>172</v>
      </c>
      <c r="D153" s="122" t="s">
        <v>125</v>
      </c>
      <c r="E153" s="123" t="s">
        <v>173</v>
      </c>
      <c r="F153" s="124" t="s">
        <v>174</v>
      </c>
      <c r="G153" s="125" t="s">
        <v>175</v>
      </c>
      <c r="H153" s="126">
        <v>17.791</v>
      </c>
      <c r="I153" s="127">
        <v>3600</v>
      </c>
      <c r="J153" s="127">
        <f>ROUND(I153*H153,2)</f>
        <v>64047.6</v>
      </c>
      <c r="K153" s="128"/>
      <c r="L153" s="26"/>
      <c r="M153" s="129" t="s">
        <v>1</v>
      </c>
      <c r="N153" s="130" t="s">
        <v>39</v>
      </c>
      <c r="O153" s="131">
        <v>7.9</v>
      </c>
      <c r="P153" s="131">
        <f>O153*H153</f>
        <v>140.5489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123</v>
      </c>
      <c r="AT153" s="133" t="s">
        <v>125</v>
      </c>
      <c r="AU153" s="133" t="s">
        <v>129</v>
      </c>
      <c r="AY153" s="14" t="s">
        <v>122</v>
      </c>
      <c r="BE153" s="134">
        <f>IF(N153="základní",J153,0)</f>
        <v>0</v>
      </c>
      <c r="BF153" s="134">
        <f>IF(N153="snížená",J153,0)</f>
        <v>64047.6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4" t="s">
        <v>129</v>
      </c>
      <c r="BK153" s="134">
        <f>ROUND(I153*H153,2)</f>
        <v>64047.6</v>
      </c>
      <c r="BL153" s="14" t="s">
        <v>123</v>
      </c>
      <c r="BM153" s="133" t="s">
        <v>176</v>
      </c>
    </row>
    <row r="154" spans="2:65" s="1" customFormat="1" ht="22.9" customHeight="1">
      <c r="B154" s="121"/>
      <c r="C154" s="122" t="s">
        <v>177</v>
      </c>
      <c r="D154" s="122" t="s">
        <v>125</v>
      </c>
      <c r="E154" s="123" t="s">
        <v>178</v>
      </c>
      <c r="F154" s="124" t="s">
        <v>179</v>
      </c>
      <c r="G154" s="125" t="s">
        <v>175</v>
      </c>
      <c r="H154" s="126">
        <v>17.791</v>
      </c>
      <c r="I154" s="127">
        <v>280</v>
      </c>
      <c r="J154" s="127">
        <f>ROUND(I154*H154,2)</f>
        <v>4981.4799999999996</v>
      </c>
      <c r="K154" s="128"/>
      <c r="L154" s="26"/>
      <c r="M154" s="129" t="s">
        <v>1</v>
      </c>
      <c r="N154" s="130" t="s">
        <v>39</v>
      </c>
      <c r="O154" s="131">
        <v>0.125</v>
      </c>
      <c r="P154" s="131">
        <f>O154*H154</f>
        <v>2.223875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123</v>
      </c>
      <c r="AT154" s="133" t="s">
        <v>125</v>
      </c>
      <c r="AU154" s="133" t="s">
        <v>129</v>
      </c>
      <c r="AY154" s="14" t="s">
        <v>122</v>
      </c>
      <c r="BE154" s="134">
        <f>IF(N154="základní",J154,0)</f>
        <v>0</v>
      </c>
      <c r="BF154" s="134">
        <f>IF(N154="snížená",J154,0)</f>
        <v>4981.4799999999996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4" t="s">
        <v>129</v>
      </c>
      <c r="BK154" s="134">
        <f>ROUND(I154*H154,2)</f>
        <v>4981.4799999999996</v>
      </c>
      <c r="BL154" s="14" t="s">
        <v>123</v>
      </c>
      <c r="BM154" s="133" t="s">
        <v>180</v>
      </c>
    </row>
    <row r="155" spans="2:65" s="1" customFormat="1" ht="22.9" customHeight="1">
      <c r="B155" s="121"/>
      <c r="C155" s="122" t="s">
        <v>181</v>
      </c>
      <c r="D155" s="122" t="s">
        <v>125</v>
      </c>
      <c r="E155" s="123" t="s">
        <v>182</v>
      </c>
      <c r="F155" s="124" t="s">
        <v>183</v>
      </c>
      <c r="G155" s="125" t="s">
        <v>175</v>
      </c>
      <c r="H155" s="126">
        <v>17.791</v>
      </c>
      <c r="I155" s="127">
        <v>2320</v>
      </c>
      <c r="J155" s="127">
        <f>ROUND(I155*H155,2)</f>
        <v>41275.120000000003</v>
      </c>
      <c r="K155" s="128"/>
      <c r="L155" s="26"/>
      <c r="M155" s="129" t="s">
        <v>1</v>
      </c>
      <c r="N155" s="130" t="s">
        <v>39</v>
      </c>
      <c r="O155" s="131">
        <v>0</v>
      </c>
      <c r="P155" s="131">
        <f>O155*H155</f>
        <v>0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123</v>
      </c>
      <c r="AT155" s="133" t="s">
        <v>125</v>
      </c>
      <c r="AU155" s="133" t="s">
        <v>129</v>
      </c>
      <c r="AY155" s="14" t="s">
        <v>122</v>
      </c>
      <c r="BE155" s="134">
        <f>IF(N155="základní",J155,0)</f>
        <v>0</v>
      </c>
      <c r="BF155" s="134">
        <f>IF(N155="snížená",J155,0)</f>
        <v>41275.120000000003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4" t="s">
        <v>129</v>
      </c>
      <c r="BK155" s="134">
        <f>ROUND(I155*H155,2)</f>
        <v>41275.120000000003</v>
      </c>
      <c r="BL155" s="14" t="s">
        <v>123</v>
      </c>
      <c r="BM155" s="133" t="s">
        <v>184</v>
      </c>
    </row>
    <row r="156" spans="2:65" s="11" customFormat="1" ht="22.7" customHeight="1">
      <c r="B156" s="110"/>
      <c r="D156" s="111" t="s">
        <v>72</v>
      </c>
      <c r="E156" s="119" t="s">
        <v>185</v>
      </c>
      <c r="F156" s="119" t="s">
        <v>186</v>
      </c>
      <c r="J156" s="120">
        <f>BK156</f>
        <v>21060</v>
      </c>
      <c r="L156" s="110"/>
      <c r="M156" s="114"/>
      <c r="P156" s="115">
        <f>SUM(P157:P158)</f>
        <v>11.97</v>
      </c>
      <c r="R156" s="115">
        <f>SUM(R157:R158)</f>
        <v>0</v>
      </c>
      <c r="T156" s="116">
        <f>SUM(T157:T158)</f>
        <v>0</v>
      </c>
      <c r="AR156" s="111" t="s">
        <v>19</v>
      </c>
      <c r="AT156" s="117" t="s">
        <v>72</v>
      </c>
      <c r="AU156" s="117" t="s">
        <v>19</v>
      </c>
      <c r="AY156" s="111" t="s">
        <v>122</v>
      </c>
      <c r="BK156" s="118">
        <f>SUM(BK157:BK158)</f>
        <v>21060</v>
      </c>
    </row>
    <row r="157" spans="2:65" s="1" customFormat="1" ht="13.9" customHeight="1">
      <c r="B157" s="121"/>
      <c r="C157" s="122" t="s">
        <v>187</v>
      </c>
      <c r="D157" s="122" t="s">
        <v>125</v>
      </c>
      <c r="E157" s="123" t="s">
        <v>188</v>
      </c>
      <c r="F157" s="124" t="s">
        <v>189</v>
      </c>
      <c r="G157" s="125" t="s">
        <v>175</v>
      </c>
      <c r="H157" s="126">
        <v>30</v>
      </c>
      <c r="I157" s="127">
        <v>702</v>
      </c>
      <c r="J157" s="127">
        <f>ROUND(I157*H157,2)</f>
        <v>21060</v>
      </c>
      <c r="K157" s="128"/>
      <c r="L157" s="26"/>
      <c r="M157" s="129" t="s">
        <v>1</v>
      </c>
      <c r="N157" s="130" t="s">
        <v>39</v>
      </c>
      <c r="O157" s="131">
        <v>0.39900000000000002</v>
      </c>
      <c r="P157" s="131">
        <f>O157*H157</f>
        <v>11.97</v>
      </c>
      <c r="Q157" s="131">
        <v>0</v>
      </c>
      <c r="R157" s="131">
        <f>Q157*H157</f>
        <v>0</v>
      </c>
      <c r="S157" s="131">
        <v>0</v>
      </c>
      <c r="T157" s="132">
        <f>S157*H157</f>
        <v>0</v>
      </c>
      <c r="AR157" s="133" t="s">
        <v>123</v>
      </c>
      <c r="AT157" s="133" t="s">
        <v>125</v>
      </c>
      <c r="AU157" s="133" t="s">
        <v>129</v>
      </c>
      <c r="AY157" s="14" t="s">
        <v>122</v>
      </c>
      <c r="BE157" s="134">
        <f>IF(N157="základní",J157,0)</f>
        <v>0</v>
      </c>
      <c r="BF157" s="134">
        <f>IF(N157="snížená",J157,0)</f>
        <v>21060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4" t="s">
        <v>129</v>
      </c>
      <c r="BK157" s="134">
        <f>ROUND(I157*H157,2)</f>
        <v>21060</v>
      </c>
      <c r="BL157" s="14" t="s">
        <v>123</v>
      </c>
      <c r="BM157" s="133" t="s">
        <v>190</v>
      </c>
    </row>
    <row r="158" spans="2:65" s="12" customFormat="1">
      <c r="B158" s="135"/>
      <c r="D158" s="136" t="s">
        <v>131</v>
      </c>
      <c r="E158" s="137" t="s">
        <v>1</v>
      </c>
      <c r="F158" s="138" t="s">
        <v>191</v>
      </c>
      <c r="H158" s="139">
        <v>30</v>
      </c>
      <c r="L158" s="135"/>
      <c r="M158" s="140"/>
      <c r="T158" s="141"/>
      <c r="AT158" s="137" t="s">
        <v>131</v>
      </c>
      <c r="AU158" s="137" t="s">
        <v>129</v>
      </c>
      <c r="AV158" s="12" t="s">
        <v>129</v>
      </c>
      <c r="AW158" s="12" t="s">
        <v>28</v>
      </c>
      <c r="AX158" s="12" t="s">
        <v>19</v>
      </c>
      <c r="AY158" s="137" t="s">
        <v>122</v>
      </c>
    </row>
    <row r="159" spans="2:65" s="11" customFormat="1" ht="25.9" customHeight="1">
      <c r="B159" s="110"/>
      <c r="D159" s="111" t="s">
        <v>72</v>
      </c>
      <c r="E159" s="112" t="s">
        <v>192</v>
      </c>
      <c r="F159" s="112" t="s">
        <v>193</v>
      </c>
      <c r="J159" s="113">
        <f>BK159</f>
        <v>2040058.58</v>
      </c>
      <c r="L159" s="110"/>
      <c r="M159" s="114"/>
      <c r="P159" s="115">
        <f>P160+P204+P258+P291+P311+P314+P316+P319+P323+P328</f>
        <v>1815.4255939999998</v>
      </c>
      <c r="R159" s="115">
        <f>R160+R204+R258+R291+R311+R314+R316+R319+R323+R328</f>
        <v>3.6241499999999998</v>
      </c>
      <c r="T159" s="116">
        <f>T160+T204+T258+T291+T311+T314+T316+T319+T323+T328</f>
        <v>13.590755</v>
      </c>
      <c r="AR159" s="111" t="s">
        <v>129</v>
      </c>
      <c r="AT159" s="117" t="s">
        <v>72</v>
      </c>
      <c r="AU159" s="117" t="s">
        <v>73</v>
      </c>
      <c r="AY159" s="111" t="s">
        <v>122</v>
      </c>
      <c r="BK159" s="118">
        <f>BK160+BK204+BK258+BK291+BK311+BK314+BK316+BK319+BK323+BK328</f>
        <v>2040058.58</v>
      </c>
    </row>
    <row r="160" spans="2:65" s="11" customFormat="1" ht="22.7" customHeight="1">
      <c r="B160" s="110"/>
      <c r="D160" s="111" t="s">
        <v>72</v>
      </c>
      <c r="E160" s="119" t="s">
        <v>194</v>
      </c>
      <c r="F160" s="119" t="s">
        <v>195</v>
      </c>
      <c r="J160" s="120">
        <f>BK160</f>
        <v>507944.36</v>
      </c>
      <c r="L160" s="110"/>
      <c r="M160" s="114"/>
      <c r="P160" s="115">
        <f>SUM(P161:P203)</f>
        <v>352.73511000000002</v>
      </c>
      <c r="R160" s="115">
        <f>SUM(R161:R203)</f>
        <v>0.9906999999999998</v>
      </c>
      <c r="T160" s="116">
        <f>SUM(T161:T203)</f>
        <v>1.5118950000000002</v>
      </c>
      <c r="AR160" s="111" t="s">
        <v>129</v>
      </c>
      <c r="AT160" s="117" t="s">
        <v>72</v>
      </c>
      <c r="AU160" s="117" t="s">
        <v>19</v>
      </c>
      <c r="AY160" s="111" t="s">
        <v>122</v>
      </c>
      <c r="BK160" s="118">
        <f>SUM(BK161:BK203)</f>
        <v>507944.36</v>
      </c>
    </row>
    <row r="161" spans="2:65" s="1" customFormat="1" ht="13.9" customHeight="1">
      <c r="B161" s="121"/>
      <c r="C161" s="122" t="s">
        <v>196</v>
      </c>
      <c r="D161" s="122" t="s">
        <v>125</v>
      </c>
      <c r="E161" s="123" t="s">
        <v>197</v>
      </c>
      <c r="F161" s="124" t="s">
        <v>198</v>
      </c>
      <c r="G161" s="125" t="s">
        <v>199</v>
      </c>
      <c r="H161" s="126">
        <v>31.5</v>
      </c>
      <c r="I161" s="127">
        <v>275</v>
      </c>
      <c r="J161" s="127">
        <f>ROUND(I161*H161,2)</f>
        <v>8662.5</v>
      </c>
      <c r="K161" s="128"/>
      <c r="L161" s="26"/>
      <c r="M161" s="129" t="s">
        <v>1</v>
      </c>
      <c r="N161" s="130" t="s">
        <v>39</v>
      </c>
      <c r="O161" s="131">
        <v>0.57599999999999996</v>
      </c>
      <c r="P161" s="131">
        <f>O161*H161</f>
        <v>18.143999999999998</v>
      </c>
      <c r="Q161" s="131">
        <v>0</v>
      </c>
      <c r="R161" s="131">
        <f>Q161*H161</f>
        <v>0</v>
      </c>
      <c r="S161" s="131">
        <v>3.065E-2</v>
      </c>
      <c r="T161" s="132">
        <f>S161*H161</f>
        <v>0.96547499999999997</v>
      </c>
      <c r="AR161" s="133" t="s">
        <v>200</v>
      </c>
      <c r="AT161" s="133" t="s">
        <v>125</v>
      </c>
      <c r="AU161" s="133" t="s">
        <v>129</v>
      </c>
      <c r="AY161" s="14" t="s">
        <v>122</v>
      </c>
      <c r="BE161" s="134">
        <f>IF(N161="základní",J161,0)</f>
        <v>0</v>
      </c>
      <c r="BF161" s="134">
        <f>IF(N161="snížená",J161,0)</f>
        <v>8662.5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129</v>
      </c>
      <c r="BK161" s="134">
        <f>ROUND(I161*H161,2)</f>
        <v>8662.5</v>
      </c>
      <c r="BL161" s="14" t="s">
        <v>200</v>
      </c>
      <c r="BM161" s="133" t="s">
        <v>201</v>
      </c>
    </row>
    <row r="162" spans="2:65" s="12" customFormat="1">
      <c r="B162" s="135"/>
      <c r="D162" s="136" t="s">
        <v>131</v>
      </c>
      <c r="E162" s="137" t="s">
        <v>1</v>
      </c>
      <c r="F162" s="138" t="s">
        <v>202</v>
      </c>
      <c r="H162" s="139">
        <v>31.5</v>
      </c>
      <c r="L162" s="135"/>
      <c r="M162" s="140"/>
      <c r="T162" s="141"/>
      <c r="AT162" s="137" t="s">
        <v>131</v>
      </c>
      <c r="AU162" s="137" t="s">
        <v>129</v>
      </c>
      <c r="AV162" s="12" t="s">
        <v>129</v>
      </c>
      <c r="AW162" s="12" t="s">
        <v>28</v>
      </c>
      <c r="AX162" s="12" t="s">
        <v>19</v>
      </c>
      <c r="AY162" s="137" t="s">
        <v>122</v>
      </c>
    </row>
    <row r="163" spans="2:65" s="1" customFormat="1" ht="22.9" customHeight="1">
      <c r="B163" s="121"/>
      <c r="C163" s="122" t="s">
        <v>8</v>
      </c>
      <c r="D163" s="122" t="s">
        <v>125</v>
      </c>
      <c r="E163" s="123" t="s">
        <v>203</v>
      </c>
      <c r="F163" s="124" t="s">
        <v>204</v>
      </c>
      <c r="G163" s="125" t="s">
        <v>128</v>
      </c>
      <c r="H163" s="126">
        <v>6</v>
      </c>
      <c r="I163" s="127">
        <v>1120</v>
      </c>
      <c r="J163" s="127">
        <f>ROUND(I163*H163,2)</f>
        <v>6720</v>
      </c>
      <c r="K163" s="128"/>
      <c r="L163" s="26"/>
      <c r="M163" s="129" t="s">
        <v>1</v>
      </c>
      <c r="N163" s="130" t="s">
        <v>39</v>
      </c>
      <c r="O163" s="131">
        <v>0.99199999999999999</v>
      </c>
      <c r="P163" s="131">
        <f>O163*H163</f>
        <v>5.952</v>
      </c>
      <c r="Q163" s="131">
        <v>2.0200000000000001E-3</v>
      </c>
      <c r="R163" s="131">
        <f>Q163*H163</f>
        <v>1.2120000000000001E-2</v>
      </c>
      <c r="S163" s="131">
        <v>0</v>
      </c>
      <c r="T163" s="132">
        <f>S163*H163</f>
        <v>0</v>
      </c>
      <c r="AR163" s="133" t="s">
        <v>200</v>
      </c>
      <c r="AT163" s="133" t="s">
        <v>125</v>
      </c>
      <c r="AU163" s="133" t="s">
        <v>129</v>
      </c>
      <c r="AY163" s="14" t="s">
        <v>122</v>
      </c>
      <c r="BE163" s="134">
        <f>IF(N163="základní",J163,0)</f>
        <v>0</v>
      </c>
      <c r="BF163" s="134">
        <f>IF(N163="snížená",J163,0)</f>
        <v>6720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4" t="s">
        <v>129</v>
      </c>
      <c r="BK163" s="134">
        <f>ROUND(I163*H163,2)</f>
        <v>6720</v>
      </c>
      <c r="BL163" s="14" t="s">
        <v>200</v>
      </c>
      <c r="BM163" s="133" t="s">
        <v>205</v>
      </c>
    </row>
    <row r="164" spans="2:65" s="1" customFormat="1" ht="22.9" customHeight="1">
      <c r="B164" s="121"/>
      <c r="C164" s="122" t="s">
        <v>200</v>
      </c>
      <c r="D164" s="122" t="s">
        <v>125</v>
      </c>
      <c r="E164" s="123" t="s">
        <v>206</v>
      </c>
      <c r="F164" s="124" t="s">
        <v>207</v>
      </c>
      <c r="G164" s="125" t="s">
        <v>128</v>
      </c>
      <c r="H164" s="126">
        <v>6</v>
      </c>
      <c r="I164" s="127">
        <v>2580</v>
      </c>
      <c r="J164" s="127">
        <f>ROUND(I164*H164,2)</f>
        <v>15480</v>
      </c>
      <c r="K164" s="128"/>
      <c r="L164" s="26"/>
      <c r="M164" s="129" t="s">
        <v>1</v>
      </c>
      <c r="N164" s="130" t="s">
        <v>39</v>
      </c>
      <c r="O164" s="131">
        <v>1.1679999999999999</v>
      </c>
      <c r="P164" s="131">
        <f>O164*H164</f>
        <v>7.0079999999999991</v>
      </c>
      <c r="Q164" s="131">
        <v>2.2599999999999999E-3</v>
      </c>
      <c r="R164" s="131">
        <f>Q164*H164</f>
        <v>1.3559999999999999E-2</v>
      </c>
      <c r="S164" s="131">
        <v>0</v>
      </c>
      <c r="T164" s="132">
        <f>S164*H164</f>
        <v>0</v>
      </c>
      <c r="AR164" s="133" t="s">
        <v>200</v>
      </c>
      <c r="AT164" s="133" t="s">
        <v>125</v>
      </c>
      <c r="AU164" s="133" t="s">
        <v>129</v>
      </c>
      <c r="AY164" s="14" t="s">
        <v>122</v>
      </c>
      <c r="BE164" s="134">
        <f>IF(N164="základní",J164,0)</f>
        <v>0</v>
      </c>
      <c r="BF164" s="134">
        <f>IF(N164="snížená",J164,0)</f>
        <v>15480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4" t="s">
        <v>129</v>
      </c>
      <c r="BK164" s="134">
        <f>ROUND(I164*H164,2)</f>
        <v>15480</v>
      </c>
      <c r="BL164" s="14" t="s">
        <v>200</v>
      </c>
      <c r="BM164" s="133" t="s">
        <v>208</v>
      </c>
    </row>
    <row r="165" spans="2:65" s="1" customFormat="1" ht="13.9" customHeight="1">
      <c r="B165" s="121"/>
      <c r="C165" s="122" t="s">
        <v>209</v>
      </c>
      <c r="D165" s="122" t="s">
        <v>125</v>
      </c>
      <c r="E165" s="123" t="s">
        <v>210</v>
      </c>
      <c r="F165" s="124" t="s">
        <v>211</v>
      </c>
      <c r="G165" s="125" t="s">
        <v>128</v>
      </c>
      <c r="H165" s="126">
        <v>12</v>
      </c>
      <c r="I165" s="127">
        <v>160</v>
      </c>
      <c r="J165" s="127">
        <f>ROUND(I165*H165,2)</f>
        <v>1920</v>
      </c>
      <c r="K165" s="128"/>
      <c r="L165" s="26"/>
      <c r="M165" s="129" t="s">
        <v>1</v>
      </c>
      <c r="N165" s="130" t="s">
        <v>39</v>
      </c>
      <c r="O165" s="131">
        <v>0.29199999999999998</v>
      </c>
      <c r="P165" s="131">
        <f>O165*H165</f>
        <v>3.5039999999999996</v>
      </c>
      <c r="Q165" s="131">
        <v>0</v>
      </c>
      <c r="R165" s="131">
        <f>Q165*H165</f>
        <v>0</v>
      </c>
      <c r="S165" s="131">
        <v>0</v>
      </c>
      <c r="T165" s="132">
        <f>S165*H165</f>
        <v>0</v>
      </c>
      <c r="AR165" s="133" t="s">
        <v>200</v>
      </c>
      <c r="AT165" s="133" t="s">
        <v>125</v>
      </c>
      <c r="AU165" s="133" t="s">
        <v>129</v>
      </c>
      <c r="AY165" s="14" t="s">
        <v>122</v>
      </c>
      <c r="BE165" s="134">
        <f>IF(N165="základní",J165,0)</f>
        <v>0</v>
      </c>
      <c r="BF165" s="134">
        <f>IF(N165="snížená",J165,0)</f>
        <v>1920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129</v>
      </c>
      <c r="BK165" s="134">
        <f>ROUND(I165*H165,2)</f>
        <v>1920</v>
      </c>
      <c r="BL165" s="14" t="s">
        <v>200</v>
      </c>
      <c r="BM165" s="133" t="s">
        <v>212</v>
      </c>
    </row>
    <row r="166" spans="2:65" s="1" customFormat="1" ht="13.9" customHeight="1">
      <c r="B166" s="121"/>
      <c r="C166" s="122" t="s">
        <v>213</v>
      </c>
      <c r="D166" s="122" t="s">
        <v>125</v>
      </c>
      <c r="E166" s="123" t="s">
        <v>214</v>
      </c>
      <c r="F166" s="124" t="s">
        <v>215</v>
      </c>
      <c r="G166" s="125" t="s">
        <v>199</v>
      </c>
      <c r="H166" s="126">
        <v>50</v>
      </c>
      <c r="I166" s="127">
        <v>15</v>
      </c>
      <c r="J166" s="127">
        <f>ROUND(I166*H166,2)</f>
        <v>750</v>
      </c>
      <c r="K166" s="128"/>
      <c r="L166" s="26"/>
      <c r="M166" s="129" t="s">
        <v>1</v>
      </c>
      <c r="N166" s="130" t="s">
        <v>39</v>
      </c>
      <c r="O166" s="131">
        <v>3.1E-2</v>
      </c>
      <c r="P166" s="131">
        <f>O166*H166</f>
        <v>1.55</v>
      </c>
      <c r="Q166" s="131">
        <v>0</v>
      </c>
      <c r="R166" s="131">
        <f>Q166*H166</f>
        <v>0</v>
      </c>
      <c r="S166" s="131">
        <v>2.0999999999999999E-3</v>
      </c>
      <c r="T166" s="132">
        <f>S166*H166</f>
        <v>0.105</v>
      </c>
      <c r="AR166" s="133" t="s">
        <v>200</v>
      </c>
      <c r="AT166" s="133" t="s">
        <v>125</v>
      </c>
      <c r="AU166" s="133" t="s">
        <v>129</v>
      </c>
      <c r="AY166" s="14" t="s">
        <v>122</v>
      </c>
      <c r="BE166" s="134">
        <f>IF(N166="základní",J166,0)</f>
        <v>0</v>
      </c>
      <c r="BF166" s="134">
        <f>IF(N166="snížená",J166,0)</f>
        <v>750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129</v>
      </c>
      <c r="BK166" s="134">
        <f>ROUND(I166*H166,2)</f>
        <v>750</v>
      </c>
      <c r="BL166" s="14" t="s">
        <v>200</v>
      </c>
      <c r="BM166" s="133" t="s">
        <v>216</v>
      </c>
    </row>
    <row r="167" spans="2:65" s="1" customFormat="1" ht="13.9" customHeight="1">
      <c r="B167" s="121"/>
      <c r="C167" s="122" t="s">
        <v>217</v>
      </c>
      <c r="D167" s="122" t="s">
        <v>125</v>
      </c>
      <c r="E167" s="123" t="s">
        <v>218</v>
      </c>
      <c r="F167" s="124" t="s">
        <v>219</v>
      </c>
      <c r="G167" s="125" t="s">
        <v>199</v>
      </c>
      <c r="H167" s="126">
        <v>207</v>
      </c>
      <c r="I167" s="127">
        <v>42</v>
      </c>
      <c r="J167" s="127">
        <f>ROUND(I167*H167,2)</f>
        <v>8694</v>
      </c>
      <c r="K167" s="128"/>
      <c r="L167" s="26"/>
      <c r="M167" s="129" t="s">
        <v>1</v>
      </c>
      <c r="N167" s="130" t="s">
        <v>39</v>
      </c>
      <c r="O167" s="131">
        <v>8.3000000000000004E-2</v>
      </c>
      <c r="P167" s="131">
        <f>O167*H167</f>
        <v>17.181000000000001</v>
      </c>
      <c r="Q167" s="131">
        <v>0</v>
      </c>
      <c r="R167" s="131">
        <f>Q167*H167</f>
        <v>0</v>
      </c>
      <c r="S167" s="131">
        <v>1.98E-3</v>
      </c>
      <c r="T167" s="132">
        <f>S167*H167</f>
        <v>0.40986</v>
      </c>
      <c r="AR167" s="133" t="s">
        <v>200</v>
      </c>
      <c r="AT167" s="133" t="s">
        <v>125</v>
      </c>
      <c r="AU167" s="133" t="s">
        <v>129</v>
      </c>
      <c r="AY167" s="14" t="s">
        <v>122</v>
      </c>
      <c r="BE167" s="134">
        <f>IF(N167="základní",J167,0)</f>
        <v>0</v>
      </c>
      <c r="BF167" s="134">
        <f>IF(N167="snížená",J167,0)</f>
        <v>8694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4" t="s">
        <v>129</v>
      </c>
      <c r="BK167" s="134">
        <f>ROUND(I167*H167,2)</f>
        <v>8694</v>
      </c>
      <c r="BL167" s="14" t="s">
        <v>200</v>
      </c>
      <c r="BM167" s="133" t="s">
        <v>220</v>
      </c>
    </row>
    <row r="168" spans="2:65" s="12" customFormat="1">
      <c r="B168" s="135"/>
      <c r="D168" s="136" t="s">
        <v>131</v>
      </c>
      <c r="E168" s="137" t="s">
        <v>1</v>
      </c>
      <c r="F168" s="138" t="s">
        <v>221</v>
      </c>
      <c r="H168" s="139">
        <v>207</v>
      </c>
      <c r="L168" s="135"/>
      <c r="M168" s="140"/>
      <c r="T168" s="141"/>
      <c r="AT168" s="137" t="s">
        <v>131</v>
      </c>
      <c r="AU168" s="137" t="s">
        <v>129</v>
      </c>
      <c r="AV168" s="12" t="s">
        <v>129</v>
      </c>
      <c r="AW168" s="12" t="s">
        <v>28</v>
      </c>
      <c r="AX168" s="12" t="s">
        <v>19</v>
      </c>
      <c r="AY168" s="137" t="s">
        <v>122</v>
      </c>
    </row>
    <row r="169" spans="2:65" s="1" customFormat="1" ht="13.9" customHeight="1">
      <c r="B169" s="121"/>
      <c r="C169" s="122" t="s">
        <v>222</v>
      </c>
      <c r="D169" s="122" t="s">
        <v>125</v>
      </c>
      <c r="E169" s="123" t="s">
        <v>223</v>
      </c>
      <c r="F169" s="124" t="s">
        <v>224</v>
      </c>
      <c r="G169" s="125" t="s">
        <v>199</v>
      </c>
      <c r="H169" s="126">
        <v>12</v>
      </c>
      <c r="I169" s="127">
        <v>59</v>
      </c>
      <c r="J169" s="127">
        <f>ROUND(I169*H169,2)</f>
        <v>708</v>
      </c>
      <c r="K169" s="128"/>
      <c r="L169" s="26"/>
      <c r="M169" s="129" t="s">
        <v>1</v>
      </c>
      <c r="N169" s="130" t="s">
        <v>39</v>
      </c>
      <c r="O169" s="131">
        <v>0.114</v>
      </c>
      <c r="P169" s="131">
        <f>O169*H169</f>
        <v>1.3680000000000001</v>
      </c>
      <c r="Q169" s="131">
        <v>0</v>
      </c>
      <c r="R169" s="131">
        <f>Q169*H169</f>
        <v>0</v>
      </c>
      <c r="S169" s="131">
        <v>2.63E-3</v>
      </c>
      <c r="T169" s="132">
        <f>S169*H169</f>
        <v>3.1559999999999998E-2</v>
      </c>
      <c r="AR169" s="133" t="s">
        <v>200</v>
      </c>
      <c r="AT169" s="133" t="s">
        <v>125</v>
      </c>
      <c r="AU169" s="133" t="s">
        <v>129</v>
      </c>
      <c r="AY169" s="14" t="s">
        <v>122</v>
      </c>
      <c r="BE169" s="134">
        <f>IF(N169="základní",J169,0)</f>
        <v>0</v>
      </c>
      <c r="BF169" s="134">
        <f>IF(N169="snížená",J169,0)</f>
        <v>708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4" t="s">
        <v>129</v>
      </c>
      <c r="BK169" s="134">
        <f>ROUND(I169*H169,2)</f>
        <v>708</v>
      </c>
      <c r="BL169" s="14" t="s">
        <v>200</v>
      </c>
      <c r="BM169" s="133" t="s">
        <v>225</v>
      </c>
    </row>
    <row r="170" spans="2:65" s="1" customFormat="1" ht="13.9" customHeight="1">
      <c r="B170" s="121"/>
      <c r="C170" s="122" t="s">
        <v>7</v>
      </c>
      <c r="D170" s="122" t="s">
        <v>125</v>
      </c>
      <c r="E170" s="123" t="s">
        <v>226</v>
      </c>
      <c r="F170" s="124" t="s">
        <v>227</v>
      </c>
      <c r="G170" s="125" t="s">
        <v>128</v>
      </c>
      <c r="H170" s="126">
        <v>53</v>
      </c>
      <c r="I170" s="127">
        <v>355</v>
      </c>
      <c r="J170" s="127">
        <f>ROUND(I170*H170,2)</f>
        <v>18815</v>
      </c>
      <c r="K170" s="128"/>
      <c r="L170" s="26"/>
      <c r="M170" s="129" t="s">
        <v>1</v>
      </c>
      <c r="N170" s="130" t="s">
        <v>39</v>
      </c>
      <c r="O170" s="131">
        <v>0.35599999999999998</v>
      </c>
      <c r="P170" s="131">
        <f>O170*H170</f>
        <v>18.867999999999999</v>
      </c>
      <c r="Q170" s="131">
        <v>5.2999999999999998E-4</v>
      </c>
      <c r="R170" s="131">
        <f>Q170*H170</f>
        <v>2.809E-2</v>
      </c>
      <c r="S170" s="131">
        <v>0</v>
      </c>
      <c r="T170" s="132">
        <f>S170*H170</f>
        <v>0</v>
      </c>
      <c r="AR170" s="133" t="s">
        <v>200</v>
      </c>
      <c r="AT170" s="133" t="s">
        <v>125</v>
      </c>
      <c r="AU170" s="133" t="s">
        <v>129</v>
      </c>
      <c r="AY170" s="14" t="s">
        <v>122</v>
      </c>
      <c r="BE170" s="134">
        <f>IF(N170="základní",J170,0)</f>
        <v>0</v>
      </c>
      <c r="BF170" s="134">
        <f>IF(N170="snížená",J170,0)</f>
        <v>18815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129</v>
      </c>
      <c r="BK170" s="134">
        <f>ROUND(I170*H170,2)</f>
        <v>18815</v>
      </c>
      <c r="BL170" s="14" t="s">
        <v>200</v>
      </c>
      <c r="BM170" s="133" t="s">
        <v>228</v>
      </c>
    </row>
    <row r="171" spans="2:65" s="12" customFormat="1">
      <c r="B171" s="135"/>
      <c r="D171" s="136" t="s">
        <v>131</v>
      </c>
      <c r="E171" s="137" t="s">
        <v>1</v>
      </c>
      <c r="F171" s="138" t="s">
        <v>229</v>
      </c>
      <c r="H171" s="139">
        <v>53</v>
      </c>
      <c r="L171" s="135"/>
      <c r="M171" s="140"/>
      <c r="T171" s="141"/>
      <c r="AT171" s="137" t="s">
        <v>131</v>
      </c>
      <c r="AU171" s="137" t="s">
        <v>129</v>
      </c>
      <c r="AV171" s="12" t="s">
        <v>129</v>
      </c>
      <c r="AW171" s="12" t="s">
        <v>28</v>
      </c>
      <c r="AX171" s="12" t="s">
        <v>19</v>
      </c>
      <c r="AY171" s="137" t="s">
        <v>122</v>
      </c>
    </row>
    <row r="172" spans="2:65" s="1" customFormat="1" ht="13.9" customHeight="1">
      <c r="B172" s="121"/>
      <c r="C172" s="142" t="s">
        <v>230</v>
      </c>
      <c r="D172" s="142" t="s">
        <v>151</v>
      </c>
      <c r="E172" s="143" t="s">
        <v>231</v>
      </c>
      <c r="F172" s="144" t="s">
        <v>232</v>
      </c>
      <c r="G172" s="145" t="s">
        <v>128</v>
      </c>
      <c r="H172" s="146">
        <v>24</v>
      </c>
      <c r="I172" s="147">
        <v>147</v>
      </c>
      <c r="J172" s="147">
        <f>ROUND(I172*H172,2)</f>
        <v>3528</v>
      </c>
      <c r="K172" s="148"/>
      <c r="L172" s="149"/>
      <c r="M172" s="150" t="s">
        <v>1</v>
      </c>
      <c r="N172" s="151" t="s">
        <v>39</v>
      </c>
      <c r="O172" s="131">
        <v>0</v>
      </c>
      <c r="P172" s="131">
        <f>O172*H172</f>
        <v>0</v>
      </c>
      <c r="Q172" s="131">
        <v>3.2000000000000003E-4</v>
      </c>
      <c r="R172" s="131">
        <f>Q172*H172</f>
        <v>7.6800000000000011E-3</v>
      </c>
      <c r="S172" s="131">
        <v>0</v>
      </c>
      <c r="T172" s="132">
        <f>S172*H172</f>
        <v>0</v>
      </c>
      <c r="AR172" s="133" t="s">
        <v>233</v>
      </c>
      <c r="AT172" s="133" t="s">
        <v>151</v>
      </c>
      <c r="AU172" s="133" t="s">
        <v>129</v>
      </c>
      <c r="AY172" s="14" t="s">
        <v>122</v>
      </c>
      <c r="BE172" s="134">
        <f>IF(N172="základní",J172,0)</f>
        <v>0</v>
      </c>
      <c r="BF172" s="134">
        <f>IF(N172="snížená",J172,0)</f>
        <v>3528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129</v>
      </c>
      <c r="BK172" s="134">
        <f>ROUND(I172*H172,2)</f>
        <v>3528</v>
      </c>
      <c r="BL172" s="14" t="s">
        <v>200</v>
      </c>
      <c r="BM172" s="133" t="s">
        <v>234</v>
      </c>
    </row>
    <row r="173" spans="2:65" s="1" customFormat="1" ht="22.9" customHeight="1">
      <c r="B173" s="121"/>
      <c r="C173" s="122" t="s">
        <v>235</v>
      </c>
      <c r="D173" s="122" t="s">
        <v>125</v>
      </c>
      <c r="E173" s="123" t="s">
        <v>236</v>
      </c>
      <c r="F173" s="124" t="s">
        <v>237</v>
      </c>
      <c r="G173" s="125" t="s">
        <v>199</v>
      </c>
      <c r="H173" s="126">
        <v>35</v>
      </c>
      <c r="I173" s="127">
        <v>380</v>
      </c>
      <c r="J173" s="127">
        <f>ROUND(I173*H173,2)</f>
        <v>13300</v>
      </c>
      <c r="K173" s="128"/>
      <c r="L173" s="26"/>
      <c r="M173" s="129" t="s">
        <v>1</v>
      </c>
      <c r="N173" s="130" t="s">
        <v>39</v>
      </c>
      <c r="O173" s="131">
        <v>0.65900000000000003</v>
      </c>
      <c r="P173" s="131">
        <f>O173*H173</f>
        <v>23.065000000000001</v>
      </c>
      <c r="Q173" s="131">
        <v>8.1999999999999998E-4</v>
      </c>
      <c r="R173" s="131">
        <f>Q173*H173</f>
        <v>2.87E-2</v>
      </c>
      <c r="S173" s="131">
        <v>0</v>
      </c>
      <c r="T173" s="132">
        <f>S173*H173</f>
        <v>0</v>
      </c>
      <c r="AR173" s="133" t="s">
        <v>200</v>
      </c>
      <c r="AT173" s="133" t="s">
        <v>125</v>
      </c>
      <c r="AU173" s="133" t="s">
        <v>129</v>
      </c>
      <c r="AY173" s="14" t="s">
        <v>122</v>
      </c>
      <c r="BE173" s="134">
        <f>IF(N173="základní",J173,0)</f>
        <v>0</v>
      </c>
      <c r="BF173" s="134">
        <f>IF(N173="snížená",J173,0)</f>
        <v>13300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129</v>
      </c>
      <c r="BK173" s="134">
        <f>ROUND(I173*H173,2)</f>
        <v>13300</v>
      </c>
      <c r="BL173" s="14" t="s">
        <v>200</v>
      </c>
      <c r="BM173" s="133" t="s">
        <v>238</v>
      </c>
    </row>
    <row r="174" spans="2:65" s="12" customFormat="1">
      <c r="B174" s="135"/>
      <c r="D174" s="136" t="s">
        <v>131</v>
      </c>
      <c r="E174" s="137" t="s">
        <v>1</v>
      </c>
      <c r="F174" s="138" t="s">
        <v>239</v>
      </c>
      <c r="H174" s="139">
        <v>35</v>
      </c>
      <c r="L174" s="135"/>
      <c r="M174" s="140"/>
      <c r="T174" s="141"/>
      <c r="AT174" s="137" t="s">
        <v>131</v>
      </c>
      <c r="AU174" s="137" t="s">
        <v>129</v>
      </c>
      <c r="AV174" s="12" t="s">
        <v>129</v>
      </c>
      <c r="AW174" s="12" t="s">
        <v>28</v>
      </c>
      <c r="AX174" s="12" t="s">
        <v>19</v>
      </c>
      <c r="AY174" s="137" t="s">
        <v>122</v>
      </c>
    </row>
    <row r="175" spans="2:65" s="1" customFormat="1" ht="13.9" customHeight="1">
      <c r="B175" s="121"/>
      <c r="C175" s="122" t="s">
        <v>240</v>
      </c>
      <c r="D175" s="122" t="s">
        <v>125</v>
      </c>
      <c r="E175" s="123" t="s">
        <v>241</v>
      </c>
      <c r="F175" s="124" t="s">
        <v>242</v>
      </c>
      <c r="G175" s="125" t="s">
        <v>199</v>
      </c>
      <c r="H175" s="126">
        <v>50</v>
      </c>
      <c r="I175" s="127">
        <v>650</v>
      </c>
      <c r="J175" s="127">
        <f>ROUND(I175*H175,2)</f>
        <v>32500</v>
      </c>
      <c r="K175" s="128"/>
      <c r="L175" s="26"/>
      <c r="M175" s="129" t="s">
        <v>1</v>
      </c>
      <c r="N175" s="130" t="s">
        <v>39</v>
      </c>
      <c r="O175" s="131">
        <v>0.79700000000000004</v>
      </c>
      <c r="P175" s="131">
        <f>O175*H175</f>
        <v>39.85</v>
      </c>
      <c r="Q175" s="131">
        <v>5.6999999999999998E-4</v>
      </c>
      <c r="R175" s="131">
        <f>Q175*H175</f>
        <v>2.8499999999999998E-2</v>
      </c>
      <c r="S175" s="131">
        <v>0</v>
      </c>
      <c r="T175" s="132">
        <f>S175*H175</f>
        <v>0</v>
      </c>
      <c r="AR175" s="133" t="s">
        <v>200</v>
      </c>
      <c r="AT175" s="133" t="s">
        <v>125</v>
      </c>
      <c r="AU175" s="133" t="s">
        <v>129</v>
      </c>
      <c r="AY175" s="14" t="s">
        <v>122</v>
      </c>
      <c r="BE175" s="134">
        <f>IF(N175="základní",J175,0)</f>
        <v>0</v>
      </c>
      <c r="BF175" s="134">
        <f>IF(N175="snížená",J175,0)</f>
        <v>32500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4" t="s">
        <v>129</v>
      </c>
      <c r="BK175" s="134">
        <f>ROUND(I175*H175,2)</f>
        <v>32500</v>
      </c>
      <c r="BL175" s="14" t="s">
        <v>200</v>
      </c>
      <c r="BM175" s="133" t="s">
        <v>243</v>
      </c>
    </row>
    <row r="176" spans="2:65" s="12" customFormat="1">
      <c r="B176" s="135"/>
      <c r="D176" s="136" t="s">
        <v>131</v>
      </c>
      <c r="E176" s="137" t="s">
        <v>1</v>
      </c>
      <c r="F176" s="138" t="s">
        <v>244</v>
      </c>
      <c r="H176" s="139">
        <v>50</v>
      </c>
      <c r="L176" s="135"/>
      <c r="M176" s="140"/>
      <c r="T176" s="141"/>
      <c r="AT176" s="137" t="s">
        <v>131</v>
      </c>
      <c r="AU176" s="137" t="s">
        <v>129</v>
      </c>
      <c r="AV176" s="12" t="s">
        <v>129</v>
      </c>
      <c r="AW176" s="12" t="s">
        <v>28</v>
      </c>
      <c r="AX176" s="12" t="s">
        <v>19</v>
      </c>
      <c r="AY176" s="137" t="s">
        <v>122</v>
      </c>
    </row>
    <row r="177" spans="2:65" s="1" customFormat="1" ht="13.9" customHeight="1">
      <c r="B177" s="121"/>
      <c r="C177" s="122" t="s">
        <v>245</v>
      </c>
      <c r="D177" s="122" t="s">
        <v>125</v>
      </c>
      <c r="E177" s="123" t="s">
        <v>246</v>
      </c>
      <c r="F177" s="124" t="s">
        <v>247</v>
      </c>
      <c r="G177" s="125" t="s">
        <v>199</v>
      </c>
      <c r="H177" s="126">
        <v>26</v>
      </c>
      <c r="I177" s="127">
        <v>610</v>
      </c>
      <c r="J177" s="127">
        <f>ROUND(I177*H177,2)</f>
        <v>15860</v>
      </c>
      <c r="K177" s="128"/>
      <c r="L177" s="26"/>
      <c r="M177" s="129" t="s">
        <v>1</v>
      </c>
      <c r="N177" s="130" t="s">
        <v>39</v>
      </c>
      <c r="O177" s="131">
        <v>0.79700000000000004</v>
      </c>
      <c r="P177" s="131">
        <f>O177*H177</f>
        <v>20.722000000000001</v>
      </c>
      <c r="Q177" s="131">
        <v>1.33E-3</v>
      </c>
      <c r="R177" s="131">
        <f>Q177*H177</f>
        <v>3.458E-2</v>
      </c>
      <c r="S177" s="131">
        <v>0</v>
      </c>
      <c r="T177" s="132">
        <f>S177*H177</f>
        <v>0</v>
      </c>
      <c r="AR177" s="133" t="s">
        <v>200</v>
      </c>
      <c r="AT177" s="133" t="s">
        <v>125</v>
      </c>
      <c r="AU177" s="133" t="s">
        <v>129</v>
      </c>
      <c r="AY177" s="14" t="s">
        <v>122</v>
      </c>
      <c r="BE177" s="134">
        <f>IF(N177="základní",J177,0)</f>
        <v>0</v>
      </c>
      <c r="BF177" s="134">
        <f>IF(N177="snížená",J177,0)</f>
        <v>15860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4" t="s">
        <v>129</v>
      </c>
      <c r="BK177" s="134">
        <f>ROUND(I177*H177,2)</f>
        <v>15860</v>
      </c>
      <c r="BL177" s="14" t="s">
        <v>200</v>
      </c>
      <c r="BM177" s="133" t="s">
        <v>248</v>
      </c>
    </row>
    <row r="178" spans="2:65" s="12" customFormat="1">
      <c r="B178" s="135"/>
      <c r="D178" s="136" t="s">
        <v>131</v>
      </c>
      <c r="E178" s="137" t="s">
        <v>1</v>
      </c>
      <c r="F178" s="138" t="s">
        <v>249</v>
      </c>
      <c r="H178" s="139">
        <v>26</v>
      </c>
      <c r="L178" s="135"/>
      <c r="M178" s="140"/>
      <c r="T178" s="141"/>
      <c r="AT178" s="137" t="s">
        <v>131</v>
      </c>
      <c r="AU178" s="137" t="s">
        <v>129</v>
      </c>
      <c r="AV178" s="12" t="s">
        <v>129</v>
      </c>
      <c r="AW178" s="12" t="s">
        <v>28</v>
      </c>
      <c r="AX178" s="12" t="s">
        <v>19</v>
      </c>
      <c r="AY178" s="137" t="s">
        <v>122</v>
      </c>
    </row>
    <row r="179" spans="2:65" s="1" customFormat="1" ht="13.9" customHeight="1">
      <c r="B179" s="121"/>
      <c r="C179" s="122" t="s">
        <v>250</v>
      </c>
      <c r="D179" s="122" t="s">
        <v>125</v>
      </c>
      <c r="E179" s="123" t="s">
        <v>251</v>
      </c>
      <c r="F179" s="124" t="s">
        <v>252</v>
      </c>
      <c r="G179" s="125" t="s">
        <v>199</v>
      </c>
      <c r="H179" s="126">
        <v>18</v>
      </c>
      <c r="I179" s="127">
        <v>420</v>
      </c>
      <c r="J179" s="127">
        <f>ROUND(I179*H179,2)</f>
        <v>7560</v>
      </c>
      <c r="K179" s="128"/>
      <c r="L179" s="26"/>
      <c r="M179" s="129" t="s">
        <v>1</v>
      </c>
      <c r="N179" s="130" t="s">
        <v>39</v>
      </c>
      <c r="O179" s="131">
        <v>0.314</v>
      </c>
      <c r="P179" s="131">
        <f>O179*H179</f>
        <v>5.6520000000000001</v>
      </c>
      <c r="Q179" s="131">
        <v>1.09E-3</v>
      </c>
      <c r="R179" s="131">
        <f>Q179*H179</f>
        <v>1.9620000000000002E-2</v>
      </c>
      <c r="S179" s="131">
        <v>0</v>
      </c>
      <c r="T179" s="132">
        <f>S179*H179</f>
        <v>0</v>
      </c>
      <c r="AR179" s="133" t="s">
        <v>200</v>
      </c>
      <c r="AT179" s="133" t="s">
        <v>125</v>
      </c>
      <c r="AU179" s="133" t="s">
        <v>129</v>
      </c>
      <c r="AY179" s="14" t="s">
        <v>122</v>
      </c>
      <c r="BE179" s="134">
        <f>IF(N179="základní",J179,0)</f>
        <v>0</v>
      </c>
      <c r="BF179" s="134">
        <f>IF(N179="snížená",J179,0)</f>
        <v>7560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4" t="s">
        <v>129</v>
      </c>
      <c r="BK179" s="134">
        <f>ROUND(I179*H179,2)</f>
        <v>7560</v>
      </c>
      <c r="BL179" s="14" t="s">
        <v>200</v>
      </c>
      <c r="BM179" s="133" t="s">
        <v>253</v>
      </c>
    </row>
    <row r="180" spans="2:65" s="1" customFormat="1" ht="22.9" customHeight="1">
      <c r="B180" s="121"/>
      <c r="C180" s="122" t="s">
        <v>254</v>
      </c>
      <c r="D180" s="122" t="s">
        <v>125</v>
      </c>
      <c r="E180" s="123" t="s">
        <v>255</v>
      </c>
      <c r="F180" s="124" t="s">
        <v>256</v>
      </c>
      <c r="G180" s="125" t="s">
        <v>199</v>
      </c>
      <c r="H180" s="126">
        <v>181</v>
      </c>
      <c r="I180" s="127">
        <v>1074</v>
      </c>
      <c r="J180" s="127">
        <f>ROUND(I180*H180,2)</f>
        <v>194394</v>
      </c>
      <c r="K180" s="128"/>
      <c r="L180" s="26"/>
      <c r="M180" s="129" t="s">
        <v>1</v>
      </c>
      <c r="N180" s="130" t="s">
        <v>39</v>
      </c>
      <c r="O180" s="131">
        <v>0.79</v>
      </c>
      <c r="P180" s="131">
        <f>O180*H180</f>
        <v>142.99</v>
      </c>
      <c r="Q180" s="131">
        <v>3.6700000000000001E-3</v>
      </c>
      <c r="R180" s="131">
        <f>Q180*H180</f>
        <v>0.66427000000000003</v>
      </c>
      <c r="S180" s="131">
        <v>0</v>
      </c>
      <c r="T180" s="132">
        <f>S180*H180</f>
        <v>0</v>
      </c>
      <c r="AR180" s="133" t="s">
        <v>200</v>
      </c>
      <c r="AT180" s="133" t="s">
        <v>125</v>
      </c>
      <c r="AU180" s="133" t="s">
        <v>129</v>
      </c>
      <c r="AY180" s="14" t="s">
        <v>122</v>
      </c>
      <c r="BE180" s="134">
        <f>IF(N180="základní",J180,0)</f>
        <v>0</v>
      </c>
      <c r="BF180" s="134">
        <f>IF(N180="snížená",J180,0)</f>
        <v>194394</v>
      </c>
      <c r="BG180" s="134">
        <f>IF(N180="zákl. přenesená",J180,0)</f>
        <v>0</v>
      </c>
      <c r="BH180" s="134">
        <f>IF(N180="sníž. přenesená",J180,0)</f>
        <v>0</v>
      </c>
      <c r="BI180" s="134">
        <f>IF(N180="nulová",J180,0)</f>
        <v>0</v>
      </c>
      <c r="BJ180" s="14" t="s">
        <v>129</v>
      </c>
      <c r="BK180" s="134">
        <f>ROUND(I180*H180,2)</f>
        <v>194394</v>
      </c>
      <c r="BL180" s="14" t="s">
        <v>200</v>
      </c>
      <c r="BM180" s="133" t="s">
        <v>257</v>
      </c>
    </row>
    <row r="181" spans="2:65" s="12" customFormat="1">
      <c r="B181" s="135"/>
      <c r="D181" s="136" t="s">
        <v>131</v>
      </c>
      <c r="E181" s="137" t="s">
        <v>1</v>
      </c>
      <c r="F181" s="138" t="s">
        <v>258</v>
      </c>
      <c r="H181" s="139">
        <v>181</v>
      </c>
      <c r="L181" s="135"/>
      <c r="M181" s="140"/>
      <c r="T181" s="141"/>
      <c r="AT181" s="137" t="s">
        <v>131</v>
      </c>
      <c r="AU181" s="137" t="s">
        <v>129</v>
      </c>
      <c r="AV181" s="12" t="s">
        <v>129</v>
      </c>
      <c r="AW181" s="12" t="s">
        <v>28</v>
      </c>
      <c r="AX181" s="12" t="s">
        <v>19</v>
      </c>
      <c r="AY181" s="137" t="s">
        <v>122</v>
      </c>
    </row>
    <row r="182" spans="2:65" s="1" customFormat="1" ht="13.9" customHeight="1">
      <c r="B182" s="121"/>
      <c r="C182" s="142" t="s">
        <v>259</v>
      </c>
      <c r="D182" s="142" t="s">
        <v>151</v>
      </c>
      <c r="E182" s="143" t="s">
        <v>260</v>
      </c>
      <c r="F182" s="144" t="s">
        <v>261</v>
      </c>
      <c r="G182" s="145" t="s">
        <v>128</v>
      </c>
      <c r="H182" s="146">
        <v>1</v>
      </c>
      <c r="I182" s="147">
        <v>1287</v>
      </c>
      <c r="J182" s="147">
        <f t="shared" ref="J182:J191" si="10">ROUND(I182*H182,2)</f>
        <v>1287</v>
      </c>
      <c r="K182" s="148"/>
      <c r="L182" s="149"/>
      <c r="M182" s="150" t="s">
        <v>1</v>
      </c>
      <c r="N182" s="151" t="s">
        <v>39</v>
      </c>
      <c r="O182" s="131">
        <v>0</v>
      </c>
      <c r="P182" s="131">
        <f t="shared" ref="P182:P191" si="11">O182*H182</f>
        <v>0</v>
      </c>
      <c r="Q182" s="131">
        <v>5.2999999999999998E-4</v>
      </c>
      <c r="R182" s="131">
        <f t="shared" ref="R182:R191" si="12">Q182*H182</f>
        <v>5.2999999999999998E-4</v>
      </c>
      <c r="S182" s="131">
        <v>0</v>
      </c>
      <c r="T182" s="132">
        <f t="shared" ref="T182:T191" si="13">S182*H182</f>
        <v>0</v>
      </c>
      <c r="AR182" s="133" t="s">
        <v>233</v>
      </c>
      <c r="AT182" s="133" t="s">
        <v>151</v>
      </c>
      <c r="AU182" s="133" t="s">
        <v>129</v>
      </c>
      <c r="AY182" s="14" t="s">
        <v>122</v>
      </c>
      <c r="BE182" s="134">
        <f t="shared" ref="BE182:BE191" si="14">IF(N182="základní",J182,0)</f>
        <v>0</v>
      </c>
      <c r="BF182" s="134">
        <f t="shared" ref="BF182:BF191" si="15">IF(N182="snížená",J182,0)</f>
        <v>1287</v>
      </c>
      <c r="BG182" s="134">
        <f t="shared" ref="BG182:BG191" si="16">IF(N182="zákl. přenesená",J182,0)</f>
        <v>0</v>
      </c>
      <c r="BH182" s="134">
        <f t="shared" ref="BH182:BH191" si="17">IF(N182="sníž. přenesená",J182,0)</f>
        <v>0</v>
      </c>
      <c r="BI182" s="134">
        <f t="shared" ref="BI182:BI191" si="18">IF(N182="nulová",J182,0)</f>
        <v>0</v>
      </c>
      <c r="BJ182" s="14" t="s">
        <v>129</v>
      </c>
      <c r="BK182" s="134">
        <f t="shared" ref="BK182:BK191" si="19">ROUND(I182*H182,2)</f>
        <v>1287</v>
      </c>
      <c r="BL182" s="14" t="s">
        <v>200</v>
      </c>
      <c r="BM182" s="133" t="s">
        <v>262</v>
      </c>
    </row>
    <row r="183" spans="2:65" s="1" customFormat="1" ht="13.9" customHeight="1">
      <c r="B183" s="121"/>
      <c r="C183" s="142" t="s">
        <v>263</v>
      </c>
      <c r="D183" s="142" t="s">
        <v>151</v>
      </c>
      <c r="E183" s="143" t="s">
        <v>264</v>
      </c>
      <c r="F183" s="144" t="s">
        <v>265</v>
      </c>
      <c r="G183" s="145" t="s">
        <v>128</v>
      </c>
      <c r="H183" s="146">
        <v>50</v>
      </c>
      <c r="I183" s="147">
        <v>1344</v>
      </c>
      <c r="J183" s="147">
        <f t="shared" si="10"/>
        <v>67200</v>
      </c>
      <c r="K183" s="148"/>
      <c r="L183" s="149"/>
      <c r="M183" s="150" t="s">
        <v>1</v>
      </c>
      <c r="N183" s="151" t="s">
        <v>39</v>
      </c>
      <c r="O183" s="131">
        <v>0</v>
      </c>
      <c r="P183" s="131">
        <f t="shared" si="11"/>
        <v>0</v>
      </c>
      <c r="Q183" s="131">
        <v>5.2999999999999998E-4</v>
      </c>
      <c r="R183" s="131">
        <f t="shared" si="12"/>
        <v>2.6499999999999999E-2</v>
      </c>
      <c r="S183" s="131">
        <v>0</v>
      </c>
      <c r="T183" s="132">
        <f t="shared" si="13"/>
        <v>0</v>
      </c>
      <c r="AR183" s="133" t="s">
        <v>233</v>
      </c>
      <c r="AT183" s="133" t="s">
        <v>151</v>
      </c>
      <c r="AU183" s="133" t="s">
        <v>129</v>
      </c>
      <c r="AY183" s="14" t="s">
        <v>122</v>
      </c>
      <c r="BE183" s="134">
        <f t="shared" si="14"/>
        <v>0</v>
      </c>
      <c r="BF183" s="134">
        <f t="shared" si="15"/>
        <v>67200</v>
      </c>
      <c r="BG183" s="134">
        <f t="shared" si="16"/>
        <v>0</v>
      </c>
      <c r="BH183" s="134">
        <f t="shared" si="17"/>
        <v>0</v>
      </c>
      <c r="BI183" s="134">
        <f t="shared" si="18"/>
        <v>0</v>
      </c>
      <c r="BJ183" s="14" t="s">
        <v>129</v>
      </c>
      <c r="BK183" s="134">
        <f t="shared" si="19"/>
        <v>67200</v>
      </c>
      <c r="BL183" s="14" t="s">
        <v>200</v>
      </c>
      <c r="BM183" s="133" t="s">
        <v>266</v>
      </c>
    </row>
    <row r="184" spans="2:65" s="1" customFormat="1" ht="13.9" customHeight="1">
      <c r="B184" s="121"/>
      <c r="C184" s="142" t="s">
        <v>267</v>
      </c>
      <c r="D184" s="142" t="s">
        <v>151</v>
      </c>
      <c r="E184" s="143" t="s">
        <v>268</v>
      </c>
      <c r="F184" s="144" t="s">
        <v>269</v>
      </c>
      <c r="G184" s="145" t="s">
        <v>128</v>
      </c>
      <c r="H184" s="146">
        <v>2</v>
      </c>
      <c r="I184" s="147">
        <v>1245</v>
      </c>
      <c r="J184" s="147">
        <f t="shared" si="10"/>
        <v>2490</v>
      </c>
      <c r="K184" s="148"/>
      <c r="L184" s="149"/>
      <c r="M184" s="150" t="s">
        <v>1</v>
      </c>
      <c r="N184" s="151" t="s">
        <v>39</v>
      </c>
      <c r="O184" s="131">
        <v>0</v>
      </c>
      <c r="P184" s="131">
        <f t="shared" si="11"/>
        <v>0</v>
      </c>
      <c r="Q184" s="131">
        <v>3.8000000000000002E-4</v>
      </c>
      <c r="R184" s="131">
        <f t="shared" si="12"/>
        <v>7.6000000000000004E-4</v>
      </c>
      <c r="S184" s="131">
        <v>0</v>
      </c>
      <c r="T184" s="132">
        <f t="shared" si="13"/>
        <v>0</v>
      </c>
      <c r="AR184" s="133" t="s">
        <v>233</v>
      </c>
      <c r="AT184" s="133" t="s">
        <v>151</v>
      </c>
      <c r="AU184" s="133" t="s">
        <v>129</v>
      </c>
      <c r="AY184" s="14" t="s">
        <v>122</v>
      </c>
      <c r="BE184" s="134">
        <f t="shared" si="14"/>
        <v>0</v>
      </c>
      <c r="BF184" s="134">
        <f t="shared" si="15"/>
        <v>2490</v>
      </c>
      <c r="BG184" s="134">
        <f t="shared" si="16"/>
        <v>0</v>
      </c>
      <c r="BH184" s="134">
        <f t="shared" si="17"/>
        <v>0</v>
      </c>
      <c r="BI184" s="134">
        <f t="shared" si="18"/>
        <v>0</v>
      </c>
      <c r="BJ184" s="14" t="s">
        <v>129</v>
      </c>
      <c r="BK184" s="134">
        <f t="shared" si="19"/>
        <v>2490</v>
      </c>
      <c r="BL184" s="14" t="s">
        <v>200</v>
      </c>
      <c r="BM184" s="133" t="s">
        <v>270</v>
      </c>
    </row>
    <row r="185" spans="2:65" s="1" customFormat="1" ht="13.9" customHeight="1">
      <c r="B185" s="121"/>
      <c r="C185" s="142" t="s">
        <v>271</v>
      </c>
      <c r="D185" s="142" t="s">
        <v>151</v>
      </c>
      <c r="E185" s="143" t="s">
        <v>272</v>
      </c>
      <c r="F185" s="144" t="s">
        <v>273</v>
      </c>
      <c r="G185" s="145" t="s">
        <v>128</v>
      </c>
      <c r="H185" s="146">
        <v>2</v>
      </c>
      <c r="I185" s="147">
        <v>430</v>
      </c>
      <c r="J185" s="147">
        <f t="shared" si="10"/>
        <v>860</v>
      </c>
      <c r="K185" s="148"/>
      <c r="L185" s="149"/>
      <c r="M185" s="150" t="s">
        <v>1</v>
      </c>
      <c r="N185" s="151" t="s">
        <v>39</v>
      </c>
      <c r="O185" s="131">
        <v>0</v>
      </c>
      <c r="P185" s="131">
        <f t="shared" si="11"/>
        <v>0</v>
      </c>
      <c r="Q185" s="131">
        <v>2.2000000000000001E-4</v>
      </c>
      <c r="R185" s="131">
        <f t="shared" si="12"/>
        <v>4.4000000000000002E-4</v>
      </c>
      <c r="S185" s="131">
        <v>0</v>
      </c>
      <c r="T185" s="132">
        <f t="shared" si="13"/>
        <v>0</v>
      </c>
      <c r="AR185" s="133" t="s">
        <v>233</v>
      </c>
      <c r="AT185" s="133" t="s">
        <v>151</v>
      </c>
      <c r="AU185" s="133" t="s">
        <v>129</v>
      </c>
      <c r="AY185" s="14" t="s">
        <v>122</v>
      </c>
      <c r="BE185" s="134">
        <f t="shared" si="14"/>
        <v>0</v>
      </c>
      <c r="BF185" s="134">
        <f t="shared" si="15"/>
        <v>860</v>
      </c>
      <c r="BG185" s="134">
        <f t="shared" si="16"/>
        <v>0</v>
      </c>
      <c r="BH185" s="134">
        <f t="shared" si="17"/>
        <v>0</v>
      </c>
      <c r="BI185" s="134">
        <f t="shared" si="18"/>
        <v>0</v>
      </c>
      <c r="BJ185" s="14" t="s">
        <v>129</v>
      </c>
      <c r="BK185" s="134">
        <f t="shared" si="19"/>
        <v>860</v>
      </c>
      <c r="BL185" s="14" t="s">
        <v>200</v>
      </c>
      <c r="BM185" s="133" t="s">
        <v>274</v>
      </c>
    </row>
    <row r="186" spans="2:65" s="1" customFormat="1" ht="13.9" customHeight="1">
      <c r="B186" s="121"/>
      <c r="C186" s="142" t="s">
        <v>233</v>
      </c>
      <c r="D186" s="142" t="s">
        <v>151</v>
      </c>
      <c r="E186" s="143" t="s">
        <v>275</v>
      </c>
      <c r="F186" s="144" t="s">
        <v>276</v>
      </c>
      <c r="G186" s="145" t="s">
        <v>128</v>
      </c>
      <c r="H186" s="146">
        <v>6</v>
      </c>
      <c r="I186" s="147">
        <v>1520</v>
      </c>
      <c r="J186" s="147">
        <f t="shared" si="10"/>
        <v>9120</v>
      </c>
      <c r="K186" s="148"/>
      <c r="L186" s="149"/>
      <c r="M186" s="150" t="s">
        <v>1</v>
      </c>
      <c r="N186" s="151" t="s">
        <v>39</v>
      </c>
      <c r="O186" s="131">
        <v>0</v>
      </c>
      <c r="P186" s="131">
        <f t="shared" si="11"/>
        <v>0</v>
      </c>
      <c r="Q186" s="131">
        <v>5.0000000000000001E-4</v>
      </c>
      <c r="R186" s="131">
        <f t="shared" si="12"/>
        <v>3.0000000000000001E-3</v>
      </c>
      <c r="S186" s="131">
        <v>0</v>
      </c>
      <c r="T186" s="132">
        <f t="shared" si="13"/>
        <v>0</v>
      </c>
      <c r="AR186" s="133" t="s">
        <v>233</v>
      </c>
      <c r="AT186" s="133" t="s">
        <v>151</v>
      </c>
      <c r="AU186" s="133" t="s">
        <v>129</v>
      </c>
      <c r="AY186" s="14" t="s">
        <v>122</v>
      </c>
      <c r="BE186" s="134">
        <f t="shared" si="14"/>
        <v>0</v>
      </c>
      <c r="BF186" s="134">
        <f t="shared" si="15"/>
        <v>9120</v>
      </c>
      <c r="BG186" s="134">
        <f t="shared" si="16"/>
        <v>0</v>
      </c>
      <c r="BH186" s="134">
        <f t="shared" si="17"/>
        <v>0</v>
      </c>
      <c r="BI186" s="134">
        <f t="shared" si="18"/>
        <v>0</v>
      </c>
      <c r="BJ186" s="14" t="s">
        <v>129</v>
      </c>
      <c r="BK186" s="134">
        <f t="shared" si="19"/>
        <v>9120</v>
      </c>
      <c r="BL186" s="14" t="s">
        <v>200</v>
      </c>
      <c r="BM186" s="133" t="s">
        <v>277</v>
      </c>
    </row>
    <row r="187" spans="2:65" s="1" customFormat="1" ht="13.9" customHeight="1">
      <c r="B187" s="121"/>
      <c r="C187" s="142" t="s">
        <v>278</v>
      </c>
      <c r="D187" s="142" t="s">
        <v>151</v>
      </c>
      <c r="E187" s="143" t="s">
        <v>279</v>
      </c>
      <c r="F187" s="144" t="s">
        <v>280</v>
      </c>
      <c r="G187" s="145" t="s">
        <v>128</v>
      </c>
      <c r="H187" s="146">
        <v>55</v>
      </c>
      <c r="I187" s="147">
        <v>388</v>
      </c>
      <c r="J187" s="147">
        <f t="shared" si="10"/>
        <v>21340</v>
      </c>
      <c r="K187" s="148"/>
      <c r="L187" s="149"/>
      <c r="M187" s="150" t="s">
        <v>1</v>
      </c>
      <c r="N187" s="151" t="s">
        <v>39</v>
      </c>
      <c r="O187" s="131">
        <v>0</v>
      </c>
      <c r="P187" s="131">
        <f t="shared" si="11"/>
        <v>0</v>
      </c>
      <c r="Q187" s="131">
        <v>2.9999999999999997E-4</v>
      </c>
      <c r="R187" s="131">
        <f t="shared" si="12"/>
        <v>1.6499999999999997E-2</v>
      </c>
      <c r="S187" s="131">
        <v>0</v>
      </c>
      <c r="T187" s="132">
        <f t="shared" si="13"/>
        <v>0</v>
      </c>
      <c r="AR187" s="133" t="s">
        <v>233</v>
      </c>
      <c r="AT187" s="133" t="s">
        <v>151</v>
      </c>
      <c r="AU187" s="133" t="s">
        <v>129</v>
      </c>
      <c r="AY187" s="14" t="s">
        <v>122</v>
      </c>
      <c r="BE187" s="134">
        <f t="shared" si="14"/>
        <v>0</v>
      </c>
      <c r="BF187" s="134">
        <f t="shared" si="15"/>
        <v>21340</v>
      </c>
      <c r="BG187" s="134">
        <f t="shared" si="16"/>
        <v>0</v>
      </c>
      <c r="BH187" s="134">
        <f t="shared" si="17"/>
        <v>0</v>
      </c>
      <c r="BI187" s="134">
        <f t="shared" si="18"/>
        <v>0</v>
      </c>
      <c r="BJ187" s="14" t="s">
        <v>129</v>
      </c>
      <c r="BK187" s="134">
        <f t="shared" si="19"/>
        <v>21340</v>
      </c>
      <c r="BL187" s="14" t="s">
        <v>200</v>
      </c>
      <c r="BM187" s="133" t="s">
        <v>281</v>
      </c>
    </row>
    <row r="188" spans="2:65" s="1" customFormat="1" ht="13.9" customHeight="1">
      <c r="B188" s="121"/>
      <c r="C188" s="142" t="s">
        <v>282</v>
      </c>
      <c r="D188" s="142" t="s">
        <v>151</v>
      </c>
      <c r="E188" s="143" t="s">
        <v>283</v>
      </c>
      <c r="F188" s="144" t="s">
        <v>284</v>
      </c>
      <c r="G188" s="145" t="s">
        <v>128</v>
      </c>
      <c r="H188" s="146">
        <v>104</v>
      </c>
      <c r="I188" s="147">
        <v>164</v>
      </c>
      <c r="J188" s="147">
        <f t="shared" si="10"/>
        <v>17056</v>
      </c>
      <c r="K188" s="148"/>
      <c r="L188" s="149"/>
      <c r="M188" s="150" t="s">
        <v>1</v>
      </c>
      <c r="N188" s="151" t="s">
        <v>39</v>
      </c>
      <c r="O188" s="131">
        <v>0</v>
      </c>
      <c r="P188" s="131">
        <f t="shared" si="11"/>
        <v>0</v>
      </c>
      <c r="Q188" s="131">
        <v>2.9999999999999997E-4</v>
      </c>
      <c r="R188" s="131">
        <f t="shared" si="12"/>
        <v>3.1199999999999999E-2</v>
      </c>
      <c r="S188" s="131">
        <v>0</v>
      </c>
      <c r="T188" s="132">
        <f t="shared" si="13"/>
        <v>0</v>
      </c>
      <c r="AR188" s="133" t="s">
        <v>233</v>
      </c>
      <c r="AT188" s="133" t="s">
        <v>151</v>
      </c>
      <c r="AU188" s="133" t="s">
        <v>129</v>
      </c>
      <c r="AY188" s="14" t="s">
        <v>122</v>
      </c>
      <c r="BE188" s="134">
        <f t="shared" si="14"/>
        <v>0</v>
      </c>
      <c r="BF188" s="134">
        <f t="shared" si="15"/>
        <v>17056</v>
      </c>
      <c r="BG188" s="134">
        <f t="shared" si="16"/>
        <v>0</v>
      </c>
      <c r="BH188" s="134">
        <f t="shared" si="17"/>
        <v>0</v>
      </c>
      <c r="BI188" s="134">
        <f t="shared" si="18"/>
        <v>0</v>
      </c>
      <c r="BJ188" s="14" t="s">
        <v>129</v>
      </c>
      <c r="BK188" s="134">
        <f t="shared" si="19"/>
        <v>17056</v>
      </c>
      <c r="BL188" s="14" t="s">
        <v>200</v>
      </c>
      <c r="BM188" s="133" t="s">
        <v>285</v>
      </c>
    </row>
    <row r="189" spans="2:65" s="1" customFormat="1" ht="13.9" customHeight="1">
      <c r="B189" s="121"/>
      <c r="C189" s="142" t="s">
        <v>286</v>
      </c>
      <c r="D189" s="142" t="s">
        <v>151</v>
      </c>
      <c r="E189" s="143" t="s">
        <v>287</v>
      </c>
      <c r="F189" s="144" t="s">
        <v>288</v>
      </c>
      <c r="G189" s="145" t="s">
        <v>199</v>
      </c>
      <c r="H189" s="146">
        <v>0</v>
      </c>
      <c r="I189" s="147">
        <v>0</v>
      </c>
      <c r="J189" s="147">
        <f t="shared" si="10"/>
        <v>0</v>
      </c>
      <c r="K189" s="148"/>
      <c r="L189" s="149"/>
      <c r="M189" s="150" t="s">
        <v>1</v>
      </c>
      <c r="N189" s="151" t="s">
        <v>39</v>
      </c>
      <c r="O189" s="131">
        <v>0</v>
      </c>
      <c r="P189" s="131">
        <f t="shared" si="11"/>
        <v>0</v>
      </c>
      <c r="Q189" s="131">
        <v>1.6000000000000001E-4</v>
      </c>
      <c r="R189" s="131">
        <f t="shared" si="12"/>
        <v>0</v>
      </c>
      <c r="S189" s="131">
        <v>0</v>
      </c>
      <c r="T189" s="132">
        <f t="shared" si="13"/>
        <v>0</v>
      </c>
      <c r="AR189" s="133" t="s">
        <v>233</v>
      </c>
      <c r="AT189" s="133" t="s">
        <v>151</v>
      </c>
      <c r="AU189" s="133" t="s">
        <v>129</v>
      </c>
      <c r="AY189" s="14" t="s">
        <v>122</v>
      </c>
      <c r="BE189" s="134">
        <f t="shared" si="14"/>
        <v>0</v>
      </c>
      <c r="BF189" s="134">
        <f t="shared" si="15"/>
        <v>0</v>
      </c>
      <c r="BG189" s="134">
        <f t="shared" si="16"/>
        <v>0</v>
      </c>
      <c r="BH189" s="134">
        <f t="shared" si="17"/>
        <v>0</v>
      </c>
      <c r="BI189" s="134">
        <f t="shared" si="18"/>
        <v>0</v>
      </c>
      <c r="BJ189" s="14" t="s">
        <v>129</v>
      </c>
      <c r="BK189" s="134">
        <f t="shared" si="19"/>
        <v>0</v>
      </c>
      <c r="BL189" s="14" t="s">
        <v>200</v>
      </c>
      <c r="BM189" s="133" t="s">
        <v>289</v>
      </c>
    </row>
    <row r="190" spans="2:65" s="1" customFormat="1" ht="22.9" customHeight="1">
      <c r="B190" s="121"/>
      <c r="C190" s="122" t="s">
        <v>290</v>
      </c>
      <c r="D190" s="122" t="s">
        <v>125</v>
      </c>
      <c r="E190" s="123" t="s">
        <v>291</v>
      </c>
      <c r="F190" s="124" t="s">
        <v>292</v>
      </c>
      <c r="G190" s="125" t="s">
        <v>199</v>
      </c>
      <c r="H190" s="126">
        <v>12</v>
      </c>
      <c r="I190" s="127">
        <v>2744</v>
      </c>
      <c r="J190" s="127">
        <f t="shared" si="10"/>
        <v>32928</v>
      </c>
      <c r="K190" s="128"/>
      <c r="L190" s="26"/>
      <c r="M190" s="129" t="s">
        <v>1</v>
      </c>
      <c r="N190" s="130" t="s">
        <v>39</v>
      </c>
      <c r="O190" s="131">
        <v>0.83</v>
      </c>
      <c r="P190" s="131">
        <f t="shared" si="11"/>
        <v>9.9599999999999991</v>
      </c>
      <c r="Q190" s="131">
        <v>4.6800000000000001E-3</v>
      </c>
      <c r="R190" s="131">
        <f t="shared" si="12"/>
        <v>5.6160000000000002E-2</v>
      </c>
      <c r="S190" s="131">
        <v>0</v>
      </c>
      <c r="T190" s="132">
        <f t="shared" si="13"/>
        <v>0</v>
      </c>
      <c r="AR190" s="133" t="s">
        <v>200</v>
      </c>
      <c r="AT190" s="133" t="s">
        <v>125</v>
      </c>
      <c r="AU190" s="133" t="s">
        <v>129</v>
      </c>
      <c r="AY190" s="14" t="s">
        <v>122</v>
      </c>
      <c r="BE190" s="134">
        <f t="shared" si="14"/>
        <v>0</v>
      </c>
      <c r="BF190" s="134">
        <f t="shared" si="15"/>
        <v>32928</v>
      </c>
      <c r="BG190" s="134">
        <f t="shared" si="16"/>
        <v>0</v>
      </c>
      <c r="BH190" s="134">
        <f t="shared" si="17"/>
        <v>0</v>
      </c>
      <c r="BI190" s="134">
        <f t="shared" si="18"/>
        <v>0</v>
      </c>
      <c r="BJ190" s="14" t="s">
        <v>129</v>
      </c>
      <c r="BK190" s="134">
        <f t="shared" si="19"/>
        <v>32928</v>
      </c>
      <c r="BL190" s="14" t="s">
        <v>200</v>
      </c>
      <c r="BM190" s="133" t="s">
        <v>293</v>
      </c>
    </row>
    <row r="191" spans="2:65" s="1" customFormat="1" ht="13.9" customHeight="1">
      <c r="B191" s="121"/>
      <c r="C191" s="142" t="s">
        <v>294</v>
      </c>
      <c r="D191" s="142" t="s">
        <v>151</v>
      </c>
      <c r="E191" s="143" t="s">
        <v>295</v>
      </c>
      <c r="F191" s="144" t="s">
        <v>296</v>
      </c>
      <c r="G191" s="145" t="s">
        <v>199</v>
      </c>
      <c r="H191" s="146">
        <v>0</v>
      </c>
      <c r="I191" s="147">
        <v>0</v>
      </c>
      <c r="J191" s="147">
        <f t="shared" si="10"/>
        <v>0</v>
      </c>
      <c r="K191" s="148"/>
      <c r="L191" s="149"/>
      <c r="M191" s="150" t="s">
        <v>1</v>
      </c>
      <c r="N191" s="151" t="s">
        <v>39</v>
      </c>
      <c r="O191" s="131">
        <v>0</v>
      </c>
      <c r="P191" s="131">
        <f t="shared" si="11"/>
        <v>0</v>
      </c>
      <c r="Q191" s="131">
        <v>2.5999999999999998E-4</v>
      </c>
      <c r="R191" s="131">
        <f t="shared" si="12"/>
        <v>0</v>
      </c>
      <c r="S191" s="131">
        <v>0</v>
      </c>
      <c r="T191" s="132">
        <f t="shared" si="13"/>
        <v>0</v>
      </c>
      <c r="AR191" s="133" t="s">
        <v>233</v>
      </c>
      <c r="AT191" s="133" t="s">
        <v>151</v>
      </c>
      <c r="AU191" s="133" t="s">
        <v>129</v>
      </c>
      <c r="AY191" s="14" t="s">
        <v>122</v>
      </c>
      <c r="BE191" s="134">
        <f t="shared" si="14"/>
        <v>0</v>
      </c>
      <c r="BF191" s="134">
        <f t="shared" si="15"/>
        <v>0</v>
      </c>
      <c r="BG191" s="134">
        <f t="shared" si="16"/>
        <v>0</v>
      </c>
      <c r="BH191" s="134">
        <f t="shared" si="17"/>
        <v>0</v>
      </c>
      <c r="BI191" s="134">
        <f t="shared" si="18"/>
        <v>0</v>
      </c>
      <c r="BJ191" s="14" t="s">
        <v>129</v>
      </c>
      <c r="BK191" s="134">
        <f t="shared" si="19"/>
        <v>0</v>
      </c>
      <c r="BL191" s="14" t="s">
        <v>200</v>
      </c>
      <c r="BM191" s="133" t="s">
        <v>297</v>
      </c>
    </row>
    <row r="192" spans="2:65" s="12" customFormat="1">
      <c r="B192" s="135"/>
      <c r="D192" s="136" t="s">
        <v>131</v>
      </c>
      <c r="E192" s="137" t="s">
        <v>1</v>
      </c>
      <c r="F192" s="138" t="s">
        <v>181</v>
      </c>
      <c r="H192" s="139">
        <v>12</v>
      </c>
      <c r="L192" s="135"/>
      <c r="M192" s="140"/>
      <c r="T192" s="141"/>
      <c r="AT192" s="137" t="s">
        <v>131</v>
      </c>
      <c r="AU192" s="137" t="s">
        <v>129</v>
      </c>
      <c r="AV192" s="12" t="s">
        <v>129</v>
      </c>
      <c r="AW192" s="12" t="s">
        <v>28</v>
      </c>
      <c r="AX192" s="12" t="s">
        <v>19</v>
      </c>
      <c r="AY192" s="137" t="s">
        <v>122</v>
      </c>
    </row>
    <row r="193" spans="2:65" s="1" customFormat="1" ht="13.9" customHeight="1">
      <c r="B193" s="121"/>
      <c r="C193" s="142" t="s">
        <v>298</v>
      </c>
      <c r="D193" s="142" t="s">
        <v>151</v>
      </c>
      <c r="E193" s="143" t="s">
        <v>299</v>
      </c>
      <c r="F193" s="144" t="s">
        <v>300</v>
      </c>
      <c r="G193" s="145" t="s">
        <v>128</v>
      </c>
      <c r="H193" s="146">
        <v>8</v>
      </c>
      <c r="I193" s="147">
        <v>215</v>
      </c>
      <c r="J193" s="147">
        <f t="shared" ref="J193:J203" si="20">ROUND(I193*H193,2)</f>
        <v>1720</v>
      </c>
      <c r="K193" s="148"/>
      <c r="L193" s="149"/>
      <c r="M193" s="150" t="s">
        <v>1</v>
      </c>
      <c r="N193" s="151" t="s">
        <v>39</v>
      </c>
      <c r="O193" s="131">
        <v>0</v>
      </c>
      <c r="P193" s="131">
        <f t="shared" ref="P193:P203" si="21">O193*H193</f>
        <v>0</v>
      </c>
      <c r="Q193" s="131">
        <v>6.6E-4</v>
      </c>
      <c r="R193" s="131">
        <f t="shared" ref="R193:R203" si="22">Q193*H193</f>
        <v>5.28E-3</v>
      </c>
      <c r="S193" s="131">
        <v>0</v>
      </c>
      <c r="T193" s="132">
        <f t="shared" ref="T193:T203" si="23">S193*H193</f>
        <v>0</v>
      </c>
      <c r="AR193" s="133" t="s">
        <v>233</v>
      </c>
      <c r="AT193" s="133" t="s">
        <v>151</v>
      </c>
      <c r="AU193" s="133" t="s">
        <v>129</v>
      </c>
      <c r="AY193" s="14" t="s">
        <v>122</v>
      </c>
      <c r="BE193" s="134">
        <f t="shared" ref="BE193:BE203" si="24">IF(N193="základní",J193,0)</f>
        <v>0</v>
      </c>
      <c r="BF193" s="134">
        <f t="shared" ref="BF193:BF203" si="25">IF(N193="snížená",J193,0)</f>
        <v>1720</v>
      </c>
      <c r="BG193" s="134">
        <f t="shared" ref="BG193:BG203" si="26">IF(N193="zákl. přenesená",J193,0)</f>
        <v>0</v>
      </c>
      <c r="BH193" s="134">
        <f t="shared" ref="BH193:BH203" si="27">IF(N193="sníž. přenesená",J193,0)</f>
        <v>0</v>
      </c>
      <c r="BI193" s="134">
        <f t="shared" ref="BI193:BI203" si="28">IF(N193="nulová",J193,0)</f>
        <v>0</v>
      </c>
      <c r="BJ193" s="14" t="s">
        <v>129</v>
      </c>
      <c r="BK193" s="134">
        <f t="shared" ref="BK193:BK203" si="29">ROUND(I193*H193,2)</f>
        <v>1720</v>
      </c>
      <c r="BL193" s="14" t="s">
        <v>200</v>
      </c>
      <c r="BM193" s="133" t="s">
        <v>301</v>
      </c>
    </row>
    <row r="194" spans="2:65" s="1" customFormat="1" ht="22.9" customHeight="1">
      <c r="B194" s="121"/>
      <c r="C194" s="122" t="s">
        <v>302</v>
      </c>
      <c r="D194" s="122" t="s">
        <v>125</v>
      </c>
      <c r="E194" s="123" t="s">
        <v>303</v>
      </c>
      <c r="F194" s="124" t="s">
        <v>304</v>
      </c>
      <c r="G194" s="125" t="s">
        <v>128</v>
      </c>
      <c r="H194" s="126">
        <v>52</v>
      </c>
      <c r="I194" s="127">
        <v>118</v>
      </c>
      <c r="J194" s="127">
        <f t="shared" si="20"/>
        <v>6136</v>
      </c>
      <c r="K194" s="128"/>
      <c r="L194" s="26"/>
      <c r="M194" s="129" t="s">
        <v>1</v>
      </c>
      <c r="N194" s="130" t="s">
        <v>39</v>
      </c>
      <c r="O194" s="131">
        <v>0.25900000000000001</v>
      </c>
      <c r="P194" s="131">
        <f t="shared" si="21"/>
        <v>13.468</v>
      </c>
      <c r="Q194" s="131">
        <v>0</v>
      </c>
      <c r="R194" s="131">
        <f t="shared" si="22"/>
        <v>0</v>
      </c>
      <c r="S194" s="131">
        <v>0</v>
      </c>
      <c r="T194" s="132">
        <f t="shared" si="23"/>
        <v>0</v>
      </c>
      <c r="AR194" s="133" t="s">
        <v>200</v>
      </c>
      <c r="AT194" s="133" t="s">
        <v>125</v>
      </c>
      <c r="AU194" s="133" t="s">
        <v>129</v>
      </c>
      <c r="AY194" s="14" t="s">
        <v>122</v>
      </c>
      <c r="BE194" s="134">
        <f t="shared" si="24"/>
        <v>0</v>
      </c>
      <c r="BF194" s="134">
        <f t="shared" si="25"/>
        <v>6136</v>
      </c>
      <c r="BG194" s="134">
        <f t="shared" si="26"/>
        <v>0</v>
      </c>
      <c r="BH194" s="134">
        <f t="shared" si="27"/>
        <v>0</v>
      </c>
      <c r="BI194" s="134">
        <f t="shared" si="28"/>
        <v>0</v>
      </c>
      <c r="BJ194" s="14" t="s">
        <v>129</v>
      </c>
      <c r="BK194" s="134">
        <f t="shared" si="29"/>
        <v>6136</v>
      </c>
      <c r="BL194" s="14" t="s">
        <v>200</v>
      </c>
      <c r="BM194" s="133" t="s">
        <v>305</v>
      </c>
    </row>
    <row r="195" spans="2:65" s="1" customFormat="1" ht="13.9" customHeight="1">
      <c r="B195" s="121"/>
      <c r="C195" s="142" t="s">
        <v>306</v>
      </c>
      <c r="D195" s="142" t="s">
        <v>151</v>
      </c>
      <c r="E195" s="143" t="s">
        <v>307</v>
      </c>
      <c r="F195" s="144" t="s">
        <v>308</v>
      </c>
      <c r="G195" s="145" t="s">
        <v>128</v>
      </c>
      <c r="H195" s="146">
        <v>52</v>
      </c>
      <c r="I195" s="147">
        <v>70</v>
      </c>
      <c r="J195" s="147">
        <f t="shared" si="20"/>
        <v>3640</v>
      </c>
      <c r="K195" s="148"/>
      <c r="L195" s="149"/>
      <c r="M195" s="150" t="s">
        <v>1</v>
      </c>
      <c r="N195" s="151" t="s">
        <v>39</v>
      </c>
      <c r="O195" s="131">
        <v>0</v>
      </c>
      <c r="P195" s="131">
        <f t="shared" si="21"/>
        <v>0</v>
      </c>
      <c r="Q195" s="131">
        <v>1.1E-4</v>
      </c>
      <c r="R195" s="131">
        <f t="shared" si="22"/>
        <v>5.7200000000000003E-3</v>
      </c>
      <c r="S195" s="131">
        <v>0</v>
      </c>
      <c r="T195" s="132">
        <f t="shared" si="23"/>
        <v>0</v>
      </c>
      <c r="AR195" s="133" t="s">
        <v>233</v>
      </c>
      <c r="AT195" s="133" t="s">
        <v>151</v>
      </c>
      <c r="AU195" s="133" t="s">
        <v>129</v>
      </c>
      <c r="AY195" s="14" t="s">
        <v>122</v>
      </c>
      <c r="BE195" s="134">
        <f t="shared" si="24"/>
        <v>0</v>
      </c>
      <c r="BF195" s="134">
        <f t="shared" si="25"/>
        <v>3640</v>
      </c>
      <c r="BG195" s="134">
        <f t="shared" si="26"/>
        <v>0</v>
      </c>
      <c r="BH195" s="134">
        <f t="shared" si="27"/>
        <v>0</v>
      </c>
      <c r="BI195" s="134">
        <f t="shared" si="28"/>
        <v>0</v>
      </c>
      <c r="BJ195" s="14" t="s">
        <v>129</v>
      </c>
      <c r="BK195" s="134">
        <f t="shared" si="29"/>
        <v>3640</v>
      </c>
      <c r="BL195" s="14" t="s">
        <v>200</v>
      </c>
      <c r="BM195" s="133" t="s">
        <v>309</v>
      </c>
    </row>
    <row r="196" spans="2:65" s="1" customFormat="1" ht="13.9" customHeight="1">
      <c r="B196" s="121"/>
      <c r="C196" s="122" t="s">
        <v>310</v>
      </c>
      <c r="D196" s="122" t="s">
        <v>125</v>
      </c>
      <c r="E196" s="123" t="s">
        <v>311</v>
      </c>
      <c r="F196" s="124" t="s">
        <v>312</v>
      </c>
      <c r="G196" s="125" t="s">
        <v>128</v>
      </c>
      <c r="H196" s="126">
        <v>5</v>
      </c>
      <c r="I196" s="127">
        <v>165</v>
      </c>
      <c r="J196" s="127">
        <f t="shared" si="20"/>
        <v>825</v>
      </c>
      <c r="K196" s="128"/>
      <c r="L196" s="26"/>
      <c r="M196" s="129" t="s">
        <v>1</v>
      </c>
      <c r="N196" s="130" t="s">
        <v>39</v>
      </c>
      <c r="O196" s="131">
        <v>1.2310000000000001</v>
      </c>
      <c r="P196" s="131">
        <f t="shared" si="21"/>
        <v>6.1550000000000002</v>
      </c>
      <c r="Q196" s="131">
        <v>8.3000000000000001E-4</v>
      </c>
      <c r="R196" s="131">
        <f t="shared" si="22"/>
        <v>4.15E-3</v>
      </c>
      <c r="S196" s="131">
        <v>0</v>
      </c>
      <c r="T196" s="132">
        <f t="shared" si="23"/>
        <v>0</v>
      </c>
      <c r="AR196" s="133" t="s">
        <v>200</v>
      </c>
      <c r="AT196" s="133" t="s">
        <v>125</v>
      </c>
      <c r="AU196" s="133" t="s">
        <v>129</v>
      </c>
      <c r="AY196" s="14" t="s">
        <v>122</v>
      </c>
      <c r="BE196" s="134">
        <f t="shared" si="24"/>
        <v>0</v>
      </c>
      <c r="BF196" s="134">
        <f t="shared" si="25"/>
        <v>825</v>
      </c>
      <c r="BG196" s="134">
        <f t="shared" si="26"/>
        <v>0</v>
      </c>
      <c r="BH196" s="134">
        <f t="shared" si="27"/>
        <v>0</v>
      </c>
      <c r="BI196" s="134">
        <f t="shared" si="28"/>
        <v>0</v>
      </c>
      <c r="BJ196" s="14" t="s">
        <v>129</v>
      </c>
      <c r="BK196" s="134">
        <f t="shared" si="29"/>
        <v>825</v>
      </c>
      <c r="BL196" s="14" t="s">
        <v>200</v>
      </c>
      <c r="BM196" s="133" t="s">
        <v>313</v>
      </c>
    </row>
    <row r="197" spans="2:65" s="1" customFormat="1" ht="13.9" customHeight="1">
      <c r="B197" s="121"/>
      <c r="C197" s="142" t="s">
        <v>314</v>
      </c>
      <c r="D197" s="142" t="s">
        <v>151</v>
      </c>
      <c r="E197" s="143" t="s">
        <v>315</v>
      </c>
      <c r="F197" s="144" t="s">
        <v>316</v>
      </c>
      <c r="G197" s="145" t="s">
        <v>128</v>
      </c>
      <c r="H197" s="146">
        <v>5</v>
      </c>
      <c r="I197" s="147">
        <v>480</v>
      </c>
      <c r="J197" s="147">
        <f t="shared" si="20"/>
        <v>2400</v>
      </c>
      <c r="K197" s="148"/>
      <c r="L197" s="149"/>
      <c r="M197" s="150" t="s">
        <v>1</v>
      </c>
      <c r="N197" s="151" t="s">
        <v>39</v>
      </c>
      <c r="O197" s="131">
        <v>0</v>
      </c>
      <c r="P197" s="131">
        <f t="shared" si="21"/>
        <v>0</v>
      </c>
      <c r="Q197" s="131">
        <v>4.0000000000000002E-4</v>
      </c>
      <c r="R197" s="131">
        <f t="shared" si="22"/>
        <v>2E-3</v>
      </c>
      <c r="S197" s="131">
        <v>0</v>
      </c>
      <c r="T197" s="132">
        <f t="shared" si="23"/>
        <v>0</v>
      </c>
      <c r="AR197" s="133" t="s">
        <v>233</v>
      </c>
      <c r="AT197" s="133" t="s">
        <v>151</v>
      </c>
      <c r="AU197" s="133" t="s">
        <v>129</v>
      </c>
      <c r="AY197" s="14" t="s">
        <v>122</v>
      </c>
      <c r="BE197" s="134">
        <f t="shared" si="24"/>
        <v>0</v>
      </c>
      <c r="BF197" s="134">
        <f t="shared" si="25"/>
        <v>2400</v>
      </c>
      <c r="BG197" s="134">
        <f t="shared" si="26"/>
        <v>0</v>
      </c>
      <c r="BH197" s="134">
        <f t="shared" si="27"/>
        <v>0</v>
      </c>
      <c r="BI197" s="134">
        <f t="shared" si="28"/>
        <v>0</v>
      </c>
      <c r="BJ197" s="14" t="s">
        <v>129</v>
      </c>
      <c r="BK197" s="134">
        <f t="shared" si="29"/>
        <v>2400</v>
      </c>
      <c r="BL197" s="14" t="s">
        <v>200</v>
      </c>
      <c r="BM197" s="133" t="s">
        <v>317</v>
      </c>
    </row>
    <row r="198" spans="2:65" s="1" customFormat="1" ht="13.9" customHeight="1">
      <c r="B198" s="121"/>
      <c r="C198" s="122" t="s">
        <v>318</v>
      </c>
      <c r="D198" s="122" t="s">
        <v>125</v>
      </c>
      <c r="E198" s="123" t="s">
        <v>319</v>
      </c>
      <c r="F198" s="124" t="s">
        <v>320</v>
      </c>
      <c r="G198" s="125" t="s">
        <v>128</v>
      </c>
      <c r="H198" s="126">
        <v>1</v>
      </c>
      <c r="I198" s="127">
        <v>965</v>
      </c>
      <c r="J198" s="127">
        <f t="shared" si="20"/>
        <v>965</v>
      </c>
      <c r="K198" s="128"/>
      <c r="L198" s="26"/>
      <c r="M198" s="129" t="s">
        <v>1</v>
      </c>
      <c r="N198" s="130" t="s">
        <v>39</v>
      </c>
      <c r="O198" s="131">
        <v>1.4730000000000001</v>
      </c>
      <c r="P198" s="131">
        <f t="shared" si="21"/>
        <v>1.4730000000000001</v>
      </c>
      <c r="Q198" s="131">
        <v>9.3999999999999997E-4</v>
      </c>
      <c r="R198" s="131">
        <f t="shared" si="22"/>
        <v>9.3999999999999997E-4</v>
      </c>
      <c r="S198" s="131">
        <v>0</v>
      </c>
      <c r="T198" s="132">
        <f t="shared" si="23"/>
        <v>0</v>
      </c>
      <c r="AR198" s="133" t="s">
        <v>200</v>
      </c>
      <c r="AT198" s="133" t="s">
        <v>125</v>
      </c>
      <c r="AU198" s="133" t="s">
        <v>129</v>
      </c>
      <c r="AY198" s="14" t="s">
        <v>122</v>
      </c>
      <c r="BE198" s="134">
        <f t="shared" si="24"/>
        <v>0</v>
      </c>
      <c r="BF198" s="134">
        <f t="shared" si="25"/>
        <v>965</v>
      </c>
      <c r="BG198" s="134">
        <f t="shared" si="26"/>
        <v>0</v>
      </c>
      <c r="BH198" s="134">
        <f t="shared" si="27"/>
        <v>0</v>
      </c>
      <c r="BI198" s="134">
        <f t="shared" si="28"/>
        <v>0</v>
      </c>
      <c r="BJ198" s="14" t="s">
        <v>129</v>
      </c>
      <c r="BK198" s="134">
        <f t="shared" si="29"/>
        <v>965</v>
      </c>
      <c r="BL198" s="14" t="s">
        <v>200</v>
      </c>
      <c r="BM198" s="133" t="s">
        <v>321</v>
      </c>
    </row>
    <row r="199" spans="2:65" s="1" customFormat="1" ht="22.9" customHeight="1">
      <c r="B199" s="121"/>
      <c r="C199" s="142" t="s">
        <v>322</v>
      </c>
      <c r="D199" s="142" t="s">
        <v>151</v>
      </c>
      <c r="E199" s="143" t="s">
        <v>323</v>
      </c>
      <c r="F199" s="144" t="s">
        <v>324</v>
      </c>
      <c r="G199" s="145" t="s">
        <v>128</v>
      </c>
      <c r="H199" s="146">
        <v>1</v>
      </c>
      <c r="I199" s="147">
        <v>480</v>
      </c>
      <c r="J199" s="147">
        <f t="shared" si="20"/>
        <v>480</v>
      </c>
      <c r="K199" s="148"/>
      <c r="L199" s="149"/>
      <c r="M199" s="150" t="s">
        <v>1</v>
      </c>
      <c r="N199" s="151" t="s">
        <v>39</v>
      </c>
      <c r="O199" s="131">
        <v>0</v>
      </c>
      <c r="P199" s="131">
        <f t="shared" si="21"/>
        <v>0</v>
      </c>
      <c r="Q199" s="131">
        <v>4.0000000000000002E-4</v>
      </c>
      <c r="R199" s="131">
        <f t="shared" si="22"/>
        <v>4.0000000000000002E-4</v>
      </c>
      <c r="S199" s="131">
        <v>0</v>
      </c>
      <c r="T199" s="132">
        <f t="shared" si="23"/>
        <v>0</v>
      </c>
      <c r="AR199" s="133" t="s">
        <v>233</v>
      </c>
      <c r="AT199" s="133" t="s">
        <v>151</v>
      </c>
      <c r="AU199" s="133" t="s">
        <v>129</v>
      </c>
      <c r="AY199" s="14" t="s">
        <v>122</v>
      </c>
      <c r="BE199" s="134">
        <f t="shared" si="24"/>
        <v>0</v>
      </c>
      <c r="BF199" s="134">
        <f t="shared" si="25"/>
        <v>480</v>
      </c>
      <c r="BG199" s="134">
        <f t="shared" si="26"/>
        <v>0</v>
      </c>
      <c r="BH199" s="134">
        <f t="shared" si="27"/>
        <v>0</v>
      </c>
      <c r="BI199" s="134">
        <f t="shared" si="28"/>
        <v>0</v>
      </c>
      <c r="BJ199" s="14" t="s">
        <v>129</v>
      </c>
      <c r="BK199" s="134">
        <f t="shared" si="29"/>
        <v>480</v>
      </c>
      <c r="BL199" s="14" t="s">
        <v>200</v>
      </c>
      <c r="BM199" s="133" t="s">
        <v>325</v>
      </c>
    </row>
    <row r="200" spans="2:65" s="1" customFormat="1" ht="13.9" customHeight="1">
      <c r="B200" s="121"/>
      <c r="C200" s="122" t="s">
        <v>326</v>
      </c>
      <c r="D200" s="122" t="s">
        <v>125</v>
      </c>
      <c r="E200" s="123" t="s">
        <v>327</v>
      </c>
      <c r="F200" s="124" t="s">
        <v>328</v>
      </c>
      <c r="G200" s="125" t="s">
        <v>128</v>
      </c>
      <c r="H200" s="126">
        <v>0</v>
      </c>
      <c r="I200" s="127">
        <v>966</v>
      </c>
      <c r="J200" s="127">
        <f t="shared" si="20"/>
        <v>0</v>
      </c>
      <c r="K200" s="128"/>
      <c r="L200" s="26"/>
      <c r="M200" s="129" t="s">
        <v>1</v>
      </c>
      <c r="N200" s="130" t="s">
        <v>39</v>
      </c>
      <c r="O200" s="131">
        <v>0.17699999999999999</v>
      </c>
      <c r="P200" s="131">
        <f t="shared" si="21"/>
        <v>0</v>
      </c>
      <c r="Q200" s="131">
        <v>2.9E-4</v>
      </c>
      <c r="R200" s="131">
        <f t="shared" si="22"/>
        <v>0</v>
      </c>
      <c r="S200" s="131">
        <v>0</v>
      </c>
      <c r="T200" s="132">
        <f t="shared" si="23"/>
        <v>0</v>
      </c>
      <c r="AR200" s="133" t="s">
        <v>200</v>
      </c>
      <c r="AT200" s="133" t="s">
        <v>125</v>
      </c>
      <c r="AU200" s="133" t="s">
        <v>129</v>
      </c>
      <c r="AY200" s="14" t="s">
        <v>122</v>
      </c>
      <c r="BE200" s="134">
        <f t="shared" si="24"/>
        <v>0</v>
      </c>
      <c r="BF200" s="134">
        <f t="shared" si="25"/>
        <v>0</v>
      </c>
      <c r="BG200" s="134">
        <f t="shared" si="26"/>
        <v>0</v>
      </c>
      <c r="BH200" s="134">
        <f t="shared" si="27"/>
        <v>0</v>
      </c>
      <c r="BI200" s="134">
        <f t="shared" si="28"/>
        <v>0</v>
      </c>
      <c r="BJ200" s="14" t="s">
        <v>129</v>
      </c>
      <c r="BK200" s="134">
        <f t="shared" si="29"/>
        <v>0</v>
      </c>
      <c r="BL200" s="14" t="s">
        <v>200</v>
      </c>
      <c r="BM200" s="133" t="s">
        <v>329</v>
      </c>
    </row>
    <row r="201" spans="2:65" s="1" customFormat="1" ht="13.9" customHeight="1">
      <c r="B201" s="121"/>
      <c r="C201" s="122" t="s">
        <v>330</v>
      </c>
      <c r="D201" s="122" t="s">
        <v>125</v>
      </c>
      <c r="E201" s="123" t="s">
        <v>331</v>
      </c>
      <c r="F201" s="124" t="s">
        <v>332</v>
      </c>
      <c r="G201" s="125" t="s">
        <v>199</v>
      </c>
      <c r="H201" s="126">
        <v>269</v>
      </c>
      <c r="I201" s="127">
        <v>32</v>
      </c>
      <c r="J201" s="127">
        <f t="shared" si="20"/>
        <v>8608</v>
      </c>
      <c r="K201" s="128"/>
      <c r="L201" s="26"/>
      <c r="M201" s="129" t="s">
        <v>1</v>
      </c>
      <c r="N201" s="130" t="s">
        <v>39</v>
      </c>
      <c r="O201" s="131">
        <v>4.8000000000000001E-2</v>
      </c>
      <c r="P201" s="131">
        <f t="shared" si="21"/>
        <v>12.912000000000001</v>
      </c>
      <c r="Q201" s="131">
        <v>0</v>
      </c>
      <c r="R201" s="131">
        <f t="shared" si="22"/>
        <v>0</v>
      </c>
      <c r="S201" s="131">
        <v>0</v>
      </c>
      <c r="T201" s="132">
        <f t="shared" si="23"/>
        <v>0</v>
      </c>
      <c r="AR201" s="133" t="s">
        <v>200</v>
      </c>
      <c r="AT201" s="133" t="s">
        <v>125</v>
      </c>
      <c r="AU201" s="133" t="s">
        <v>129</v>
      </c>
      <c r="AY201" s="14" t="s">
        <v>122</v>
      </c>
      <c r="BE201" s="134">
        <f t="shared" si="24"/>
        <v>0</v>
      </c>
      <c r="BF201" s="134">
        <f t="shared" si="25"/>
        <v>8608</v>
      </c>
      <c r="BG201" s="134">
        <f t="shared" si="26"/>
        <v>0</v>
      </c>
      <c r="BH201" s="134">
        <f t="shared" si="27"/>
        <v>0</v>
      </c>
      <c r="BI201" s="134">
        <f t="shared" si="28"/>
        <v>0</v>
      </c>
      <c r="BJ201" s="14" t="s">
        <v>129</v>
      </c>
      <c r="BK201" s="134">
        <f t="shared" si="29"/>
        <v>8608</v>
      </c>
      <c r="BL201" s="14" t="s">
        <v>200</v>
      </c>
      <c r="BM201" s="133" t="s">
        <v>333</v>
      </c>
    </row>
    <row r="202" spans="2:65" s="1" customFormat="1" ht="22.9" customHeight="1">
      <c r="B202" s="121"/>
      <c r="C202" s="122" t="s">
        <v>334</v>
      </c>
      <c r="D202" s="122" t="s">
        <v>125</v>
      </c>
      <c r="E202" s="123" t="s">
        <v>335</v>
      </c>
      <c r="F202" s="124" t="s">
        <v>336</v>
      </c>
      <c r="G202" s="125" t="s">
        <v>175</v>
      </c>
      <c r="H202" s="126">
        <v>1.046</v>
      </c>
      <c r="I202" s="127">
        <v>1220</v>
      </c>
      <c r="J202" s="127">
        <f t="shared" si="20"/>
        <v>1276.1199999999999</v>
      </c>
      <c r="K202" s="128"/>
      <c r="L202" s="26"/>
      <c r="M202" s="129" t="s">
        <v>1</v>
      </c>
      <c r="N202" s="130" t="s">
        <v>39</v>
      </c>
      <c r="O202" s="131">
        <v>1.575</v>
      </c>
      <c r="P202" s="131">
        <f t="shared" si="21"/>
        <v>1.6474500000000001</v>
      </c>
      <c r="Q202" s="131">
        <v>0</v>
      </c>
      <c r="R202" s="131">
        <f t="shared" si="22"/>
        <v>0</v>
      </c>
      <c r="S202" s="131">
        <v>0</v>
      </c>
      <c r="T202" s="132">
        <f t="shared" si="23"/>
        <v>0</v>
      </c>
      <c r="AR202" s="133" t="s">
        <v>200</v>
      </c>
      <c r="AT202" s="133" t="s">
        <v>125</v>
      </c>
      <c r="AU202" s="133" t="s">
        <v>129</v>
      </c>
      <c r="AY202" s="14" t="s">
        <v>122</v>
      </c>
      <c r="BE202" s="134">
        <f t="shared" si="24"/>
        <v>0</v>
      </c>
      <c r="BF202" s="134">
        <f t="shared" si="25"/>
        <v>1276.1199999999999</v>
      </c>
      <c r="BG202" s="134">
        <f t="shared" si="26"/>
        <v>0</v>
      </c>
      <c r="BH202" s="134">
        <f t="shared" si="27"/>
        <v>0</v>
      </c>
      <c r="BI202" s="134">
        <f t="shared" si="28"/>
        <v>0</v>
      </c>
      <c r="BJ202" s="14" t="s">
        <v>129</v>
      </c>
      <c r="BK202" s="134">
        <f t="shared" si="29"/>
        <v>1276.1199999999999</v>
      </c>
      <c r="BL202" s="14" t="s">
        <v>200</v>
      </c>
      <c r="BM202" s="133" t="s">
        <v>337</v>
      </c>
    </row>
    <row r="203" spans="2:65" s="1" customFormat="1" ht="22.9" customHeight="1">
      <c r="B203" s="121"/>
      <c r="C203" s="122" t="s">
        <v>338</v>
      </c>
      <c r="D203" s="122" t="s">
        <v>125</v>
      </c>
      <c r="E203" s="123" t="s">
        <v>339</v>
      </c>
      <c r="F203" s="124" t="s">
        <v>340</v>
      </c>
      <c r="G203" s="125" t="s">
        <v>175</v>
      </c>
      <c r="H203" s="126">
        <v>1.046</v>
      </c>
      <c r="I203" s="127">
        <v>690</v>
      </c>
      <c r="J203" s="127">
        <f t="shared" si="20"/>
        <v>721.74</v>
      </c>
      <c r="K203" s="128"/>
      <c r="L203" s="26"/>
      <c r="M203" s="129" t="s">
        <v>1</v>
      </c>
      <c r="N203" s="130" t="s">
        <v>39</v>
      </c>
      <c r="O203" s="131">
        <v>1.21</v>
      </c>
      <c r="P203" s="131">
        <f t="shared" si="21"/>
        <v>1.26566</v>
      </c>
      <c r="Q203" s="131">
        <v>0</v>
      </c>
      <c r="R203" s="131">
        <f t="shared" si="22"/>
        <v>0</v>
      </c>
      <c r="S203" s="131">
        <v>0</v>
      </c>
      <c r="T203" s="132">
        <f t="shared" si="23"/>
        <v>0</v>
      </c>
      <c r="AR203" s="133" t="s">
        <v>200</v>
      </c>
      <c r="AT203" s="133" t="s">
        <v>125</v>
      </c>
      <c r="AU203" s="133" t="s">
        <v>129</v>
      </c>
      <c r="AY203" s="14" t="s">
        <v>122</v>
      </c>
      <c r="BE203" s="134">
        <f t="shared" si="24"/>
        <v>0</v>
      </c>
      <c r="BF203" s="134">
        <f t="shared" si="25"/>
        <v>721.74</v>
      </c>
      <c r="BG203" s="134">
        <f t="shared" si="26"/>
        <v>0</v>
      </c>
      <c r="BH203" s="134">
        <f t="shared" si="27"/>
        <v>0</v>
      </c>
      <c r="BI203" s="134">
        <f t="shared" si="28"/>
        <v>0</v>
      </c>
      <c r="BJ203" s="14" t="s">
        <v>129</v>
      </c>
      <c r="BK203" s="134">
        <f t="shared" si="29"/>
        <v>721.74</v>
      </c>
      <c r="BL203" s="14" t="s">
        <v>200</v>
      </c>
      <c r="BM203" s="133" t="s">
        <v>341</v>
      </c>
    </row>
    <row r="204" spans="2:65" s="11" customFormat="1" ht="22.7" customHeight="1">
      <c r="B204" s="110"/>
      <c r="D204" s="111" t="s">
        <v>72</v>
      </c>
      <c r="E204" s="119" t="s">
        <v>342</v>
      </c>
      <c r="F204" s="119" t="s">
        <v>343</v>
      </c>
      <c r="J204" s="120">
        <f>BK204</f>
        <v>841744.75</v>
      </c>
      <c r="L204" s="110"/>
      <c r="M204" s="114"/>
      <c r="P204" s="115">
        <f>SUM(P205:P257)</f>
        <v>804.29340499999989</v>
      </c>
      <c r="R204" s="115">
        <f>SUM(R205:R257)</f>
        <v>1.40499</v>
      </c>
      <c r="T204" s="116">
        <f>SUM(T205:T257)</f>
        <v>0.82826</v>
      </c>
      <c r="AR204" s="111" t="s">
        <v>129</v>
      </c>
      <c r="AT204" s="117" t="s">
        <v>72</v>
      </c>
      <c r="AU204" s="117" t="s">
        <v>19</v>
      </c>
      <c r="AY204" s="111" t="s">
        <v>122</v>
      </c>
      <c r="BK204" s="118">
        <f>SUM(BK205:BK257)</f>
        <v>841744.75</v>
      </c>
    </row>
    <row r="205" spans="2:65" s="1" customFormat="1" ht="13.9" customHeight="1">
      <c r="B205" s="121"/>
      <c r="C205" s="122" t="s">
        <v>344</v>
      </c>
      <c r="D205" s="122" t="s">
        <v>125</v>
      </c>
      <c r="E205" s="123" t="s">
        <v>345</v>
      </c>
      <c r="F205" s="124" t="s">
        <v>346</v>
      </c>
      <c r="G205" s="125" t="s">
        <v>199</v>
      </c>
      <c r="H205" s="126">
        <v>277</v>
      </c>
      <c r="I205" s="127">
        <v>27</v>
      </c>
      <c r="J205" s="127">
        <f>ROUND(I205*H205,2)</f>
        <v>7479</v>
      </c>
      <c r="K205" s="128"/>
      <c r="L205" s="26"/>
      <c r="M205" s="129" t="s">
        <v>1</v>
      </c>
      <c r="N205" s="130" t="s">
        <v>39</v>
      </c>
      <c r="O205" s="131">
        <v>5.1999999999999998E-2</v>
      </c>
      <c r="P205" s="131">
        <f>O205*H205</f>
        <v>14.404</v>
      </c>
      <c r="Q205" s="131">
        <v>0</v>
      </c>
      <c r="R205" s="131">
        <f>Q205*H205</f>
        <v>0</v>
      </c>
      <c r="S205" s="131">
        <v>2.7999999999999998E-4</v>
      </c>
      <c r="T205" s="132">
        <f>S205*H205</f>
        <v>7.755999999999999E-2</v>
      </c>
      <c r="AR205" s="133" t="s">
        <v>200</v>
      </c>
      <c r="AT205" s="133" t="s">
        <v>125</v>
      </c>
      <c r="AU205" s="133" t="s">
        <v>129</v>
      </c>
      <c r="AY205" s="14" t="s">
        <v>122</v>
      </c>
      <c r="BE205" s="134">
        <f>IF(N205="základní",J205,0)</f>
        <v>0</v>
      </c>
      <c r="BF205" s="134">
        <f>IF(N205="snížená",J205,0)</f>
        <v>7479</v>
      </c>
      <c r="BG205" s="134">
        <f>IF(N205="zákl. přenesená",J205,0)</f>
        <v>0</v>
      </c>
      <c r="BH205" s="134">
        <f>IF(N205="sníž. přenesená",J205,0)</f>
        <v>0</v>
      </c>
      <c r="BI205" s="134">
        <f>IF(N205="nulová",J205,0)</f>
        <v>0</v>
      </c>
      <c r="BJ205" s="14" t="s">
        <v>129</v>
      </c>
      <c r="BK205" s="134">
        <f>ROUND(I205*H205,2)</f>
        <v>7479</v>
      </c>
      <c r="BL205" s="14" t="s">
        <v>200</v>
      </c>
      <c r="BM205" s="133" t="s">
        <v>347</v>
      </c>
    </row>
    <row r="206" spans="2:65" s="12" customFormat="1">
      <c r="B206" s="135"/>
      <c r="D206" s="136" t="s">
        <v>131</v>
      </c>
      <c r="E206" s="137" t="s">
        <v>1</v>
      </c>
      <c r="F206" s="138" t="s">
        <v>348</v>
      </c>
      <c r="H206" s="139">
        <v>277</v>
      </c>
      <c r="L206" s="135"/>
      <c r="M206" s="140"/>
      <c r="T206" s="141"/>
      <c r="AT206" s="137" t="s">
        <v>131</v>
      </c>
      <c r="AU206" s="137" t="s">
        <v>129</v>
      </c>
      <c r="AV206" s="12" t="s">
        <v>129</v>
      </c>
      <c r="AW206" s="12" t="s">
        <v>28</v>
      </c>
      <c r="AX206" s="12" t="s">
        <v>19</v>
      </c>
      <c r="AY206" s="137" t="s">
        <v>122</v>
      </c>
    </row>
    <row r="207" spans="2:65" s="1" customFormat="1" ht="13.9" customHeight="1">
      <c r="B207" s="121"/>
      <c r="C207" s="122" t="s">
        <v>349</v>
      </c>
      <c r="D207" s="122" t="s">
        <v>125</v>
      </c>
      <c r="E207" s="123" t="s">
        <v>350</v>
      </c>
      <c r="F207" s="124" t="s">
        <v>351</v>
      </c>
      <c r="G207" s="125" t="s">
        <v>199</v>
      </c>
      <c r="H207" s="126">
        <v>354</v>
      </c>
      <c r="I207" s="127">
        <v>42</v>
      </c>
      <c r="J207" s="127">
        <f>ROUND(I207*H207,2)</f>
        <v>14868</v>
      </c>
      <c r="K207" s="128"/>
      <c r="L207" s="26"/>
      <c r="M207" s="129" t="s">
        <v>1</v>
      </c>
      <c r="N207" s="130" t="s">
        <v>39</v>
      </c>
      <c r="O207" s="131">
        <v>8.3000000000000004E-2</v>
      </c>
      <c r="P207" s="131">
        <f>O207*H207</f>
        <v>29.382000000000001</v>
      </c>
      <c r="Q207" s="131">
        <v>0</v>
      </c>
      <c r="R207" s="131">
        <f>Q207*H207</f>
        <v>0</v>
      </c>
      <c r="S207" s="131">
        <v>2.9E-4</v>
      </c>
      <c r="T207" s="132">
        <f>S207*H207</f>
        <v>0.10266</v>
      </c>
      <c r="AR207" s="133" t="s">
        <v>200</v>
      </c>
      <c r="AT207" s="133" t="s">
        <v>125</v>
      </c>
      <c r="AU207" s="133" t="s">
        <v>129</v>
      </c>
      <c r="AY207" s="14" t="s">
        <v>122</v>
      </c>
      <c r="BE207" s="134">
        <f>IF(N207="základní",J207,0)</f>
        <v>0</v>
      </c>
      <c r="BF207" s="134">
        <f>IF(N207="snížená",J207,0)</f>
        <v>14868</v>
      </c>
      <c r="BG207" s="134">
        <f>IF(N207="zákl. přenesená",J207,0)</f>
        <v>0</v>
      </c>
      <c r="BH207" s="134">
        <f>IF(N207="sníž. přenesená",J207,0)</f>
        <v>0</v>
      </c>
      <c r="BI207" s="134">
        <f>IF(N207="nulová",J207,0)</f>
        <v>0</v>
      </c>
      <c r="BJ207" s="14" t="s">
        <v>129</v>
      </c>
      <c r="BK207" s="134">
        <f>ROUND(I207*H207,2)</f>
        <v>14868</v>
      </c>
      <c r="BL207" s="14" t="s">
        <v>200</v>
      </c>
      <c r="BM207" s="133" t="s">
        <v>352</v>
      </c>
    </row>
    <row r="208" spans="2:65" s="12" customFormat="1">
      <c r="B208" s="135"/>
      <c r="D208" s="136" t="s">
        <v>131</v>
      </c>
      <c r="E208" s="137" t="s">
        <v>1</v>
      </c>
      <c r="F208" s="138" t="s">
        <v>353</v>
      </c>
      <c r="H208" s="139">
        <v>354</v>
      </c>
      <c r="L208" s="135"/>
      <c r="M208" s="140"/>
      <c r="T208" s="141"/>
      <c r="AT208" s="137" t="s">
        <v>131</v>
      </c>
      <c r="AU208" s="137" t="s">
        <v>129</v>
      </c>
      <c r="AV208" s="12" t="s">
        <v>129</v>
      </c>
      <c r="AW208" s="12" t="s">
        <v>28</v>
      </c>
      <c r="AX208" s="12" t="s">
        <v>19</v>
      </c>
      <c r="AY208" s="137" t="s">
        <v>122</v>
      </c>
    </row>
    <row r="209" spans="2:65" s="1" customFormat="1" ht="13.9" customHeight="1">
      <c r="B209" s="121"/>
      <c r="C209" s="122" t="s">
        <v>354</v>
      </c>
      <c r="D209" s="122" t="s">
        <v>125</v>
      </c>
      <c r="E209" s="123" t="s">
        <v>355</v>
      </c>
      <c r="F209" s="124" t="s">
        <v>356</v>
      </c>
      <c r="G209" s="125" t="s">
        <v>128</v>
      </c>
      <c r="H209" s="126">
        <v>100</v>
      </c>
      <c r="I209" s="127">
        <v>10</v>
      </c>
      <c r="J209" s="127">
        <f>ROUND(I209*H209,2)</f>
        <v>1000</v>
      </c>
      <c r="K209" s="128"/>
      <c r="L209" s="26"/>
      <c r="M209" s="129" t="s">
        <v>1</v>
      </c>
      <c r="N209" s="130" t="s">
        <v>39</v>
      </c>
      <c r="O209" s="131">
        <v>1.7000000000000001E-2</v>
      </c>
      <c r="P209" s="131">
        <f>O209*H209</f>
        <v>1.7000000000000002</v>
      </c>
      <c r="Q209" s="131">
        <v>0</v>
      </c>
      <c r="R209" s="131">
        <f>Q209*H209</f>
        <v>0</v>
      </c>
      <c r="S209" s="131">
        <v>0</v>
      </c>
      <c r="T209" s="132">
        <f>S209*H209</f>
        <v>0</v>
      </c>
      <c r="AR209" s="133" t="s">
        <v>200</v>
      </c>
      <c r="AT209" s="133" t="s">
        <v>125</v>
      </c>
      <c r="AU209" s="133" t="s">
        <v>129</v>
      </c>
      <c r="AY209" s="14" t="s">
        <v>122</v>
      </c>
      <c r="BE209" s="134">
        <f>IF(N209="základní",J209,0)</f>
        <v>0</v>
      </c>
      <c r="BF209" s="134">
        <f>IF(N209="snížená",J209,0)</f>
        <v>1000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4" t="s">
        <v>129</v>
      </c>
      <c r="BK209" s="134">
        <f>ROUND(I209*H209,2)</f>
        <v>1000</v>
      </c>
      <c r="BL209" s="14" t="s">
        <v>200</v>
      </c>
      <c r="BM209" s="133" t="s">
        <v>357</v>
      </c>
    </row>
    <row r="210" spans="2:65" s="12" customFormat="1">
      <c r="B210" s="135"/>
      <c r="D210" s="136" t="s">
        <v>131</v>
      </c>
      <c r="E210" s="137" t="s">
        <v>1</v>
      </c>
      <c r="F210" s="138" t="s">
        <v>358</v>
      </c>
      <c r="H210" s="139">
        <v>100</v>
      </c>
      <c r="L210" s="135"/>
      <c r="M210" s="140"/>
      <c r="T210" s="141"/>
      <c r="AT210" s="137" t="s">
        <v>131</v>
      </c>
      <c r="AU210" s="137" t="s">
        <v>129</v>
      </c>
      <c r="AV210" s="12" t="s">
        <v>129</v>
      </c>
      <c r="AW210" s="12" t="s">
        <v>28</v>
      </c>
      <c r="AX210" s="12" t="s">
        <v>19</v>
      </c>
      <c r="AY210" s="137" t="s">
        <v>122</v>
      </c>
    </row>
    <row r="211" spans="2:65" s="1" customFormat="1" ht="13.9" customHeight="1">
      <c r="B211" s="121"/>
      <c r="C211" s="122" t="s">
        <v>359</v>
      </c>
      <c r="D211" s="122" t="s">
        <v>125</v>
      </c>
      <c r="E211" s="123" t="s">
        <v>360</v>
      </c>
      <c r="F211" s="124" t="s">
        <v>361</v>
      </c>
      <c r="G211" s="125" t="s">
        <v>128</v>
      </c>
      <c r="H211" s="126">
        <v>336</v>
      </c>
      <c r="I211" s="127">
        <v>12</v>
      </c>
      <c r="J211" s="127">
        <f>ROUND(I211*H211,2)</f>
        <v>4032</v>
      </c>
      <c r="K211" s="128"/>
      <c r="L211" s="26"/>
      <c r="M211" s="129" t="s">
        <v>1</v>
      </c>
      <c r="N211" s="130" t="s">
        <v>39</v>
      </c>
      <c r="O211" s="131">
        <v>2.4E-2</v>
      </c>
      <c r="P211" s="131">
        <f>O211*H211</f>
        <v>8.0640000000000001</v>
      </c>
      <c r="Q211" s="131">
        <v>0</v>
      </c>
      <c r="R211" s="131">
        <f>Q211*H211</f>
        <v>0</v>
      </c>
      <c r="S211" s="131">
        <v>0</v>
      </c>
      <c r="T211" s="132">
        <f>S211*H211</f>
        <v>0</v>
      </c>
      <c r="AR211" s="133" t="s">
        <v>200</v>
      </c>
      <c r="AT211" s="133" t="s">
        <v>125</v>
      </c>
      <c r="AU211" s="133" t="s">
        <v>129</v>
      </c>
      <c r="AY211" s="14" t="s">
        <v>122</v>
      </c>
      <c r="BE211" s="134">
        <f>IF(N211="základní",J211,0)</f>
        <v>0</v>
      </c>
      <c r="BF211" s="134">
        <f>IF(N211="snížená",J211,0)</f>
        <v>4032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4" t="s">
        <v>129</v>
      </c>
      <c r="BK211" s="134">
        <f>ROUND(I211*H211,2)</f>
        <v>4032</v>
      </c>
      <c r="BL211" s="14" t="s">
        <v>200</v>
      </c>
      <c r="BM211" s="133" t="s">
        <v>362</v>
      </c>
    </row>
    <row r="212" spans="2:65" s="12" customFormat="1">
      <c r="B212" s="135"/>
      <c r="D212" s="136" t="s">
        <v>131</v>
      </c>
      <c r="E212" s="137" t="s">
        <v>1</v>
      </c>
      <c r="F212" s="138" t="s">
        <v>363</v>
      </c>
      <c r="H212" s="139">
        <v>336</v>
      </c>
      <c r="L212" s="135"/>
      <c r="M212" s="140"/>
      <c r="T212" s="141"/>
      <c r="AT212" s="137" t="s">
        <v>131</v>
      </c>
      <c r="AU212" s="137" t="s">
        <v>129</v>
      </c>
      <c r="AV212" s="12" t="s">
        <v>129</v>
      </c>
      <c r="AW212" s="12" t="s">
        <v>28</v>
      </c>
      <c r="AX212" s="12" t="s">
        <v>19</v>
      </c>
      <c r="AY212" s="137" t="s">
        <v>122</v>
      </c>
    </row>
    <row r="213" spans="2:65" s="1" customFormat="1" ht="13.9" customHeight="1">
      <c r="B213" s="121"/>
      <c r="C213" s="122" t="s">
        <v>364</v>
      </c>
      <c r="D213" s="122" t="s">
        <v>125</v>
      </c>
      <c r="E213" s="123" t="s">
        <v>365</v>
      </c>
      <c r="F213" s="124" t="s">
        <v>366</v>
      </c>
      <c r="G213" s="125" t="s">
        <v>128</v>
      </c>
      <c r="H213" s="126">
        <v>100</v>
      </c>
      <c r="I213" s="127">
        <v>58</v>
      </c>
      <c r="J213" s="127">
        <f>ROUND(I213*H213,2)</f>
        <v>5800</v>
      </c>
      <c r="K213" s="128"/>
      <c r="L213" s="26"/>
      <c r="M213" s="129" t="s">
        <v>1</v>
      </c>
      <c r="N213" s="130" t="s">
        <v>39</v>
      </c>
      <c r="O213" s="131">
        <v>0.09</v>
      </c>
      <c r="P213" s="131">
        <f>O213*H213</f>
        <v>9</v>
      </c>
      <c r="Q213" s="131">
        <v>0</v>
      </c>
      <c r="R213" s="131">
        <f>Q213*H213</f>
        <v>0</v>
      </c>
      <c r="S213" s="131">
        <v>0</v>
      </c>
      <c r="T213" s="132">
        <f>S213*H213</f>
        <v>0</v>
      </c>
      <c r="AR213" s="133" t="s">
        <v>200</v>
      </c>
      <c r="AT213" s="133" t="s">
        <v>125</v>
      </c>
      <c r="AU213" s="133" t="s">
        <v>129</v>
      </c>
      <c r="AY213" s="14" t="s">
        <v>122</v>
      </c>
      <c r="BE213" s="134">
        <f>IF(N213="základní",J213,0)</f>
        <v>0</v>
      </c>
      <c r="BF213" s="134">
        <f>IF(N213="snížená",J213,0)</f>
        <v>5800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4" t="s">
        <v>129</v>
      </c>
      <c r="BK213" s="134">
        <f>ROUND(I213*H213,2)</f>
        <v>5800</v>
      </c>
      <c r="BL213" s="14" t="s">
        <v>200</v>
      </c>
      <c r="BM213" s="133" t="s">
        <v>367</v>
      </c>
    </row>
    <row r="214" spans="2:65" s="1" customFormat="1" ht="22.9" customHeight="1">
      <c r="B214" s="121"/>
      <c r="C214" s="122" t="s">
        <v>368</v>
      </c>
      <c r="D214" s="122" t="s">
        <v>125</v>
      </c>
      <c r="E214" s="123" t="s">
        <v>369</v>
      </c>
      <c r="F214" s="124" t="s">
        <v>370</v>
      </c>
      <c r="G214" s="125" t="s">
        <v>199</v>
      </c>
      <c r="H214" s="126">
        <v>52</v>
      </c>
      <c r="I214" s="127">
        <v>378</v>
      </c>
      <c r="J214" s="127">
        <f>ROUND(I214*H214,2)</f>
        <v>19656</v>
      </c>
      <c r="K214" s="128"/>
      <c r="L214" s="26"/>
      <c r="M214" s="129" t="s">
        <v>1</v>
      </c>
      <c r="N214" s="130" t="s">
        <v>39</v>
      </c>
      <c r="O214" s="131">
        <v>0.52900000000000003</v>
      </c>
      <c r="P214" s="131">
        <f>O214*H214</f>
        <v>27.508000000000003</v>
      </c>
      <c r="Q214" s="131">
        <v>7.7999999999999999E-4</v>
      </c>
      <c r="R214" s="131">
        <f>Q214*H214</f>
        <v>4.0559999999999999E-2</v>
      </c>
      <c r="S214" s="131">
        <v>0</v>
      </c>
      <c r="T214" s="132">
        <f>S214*H214</f>
        <v>0</v>
      </c>
      <c r="AR214" s="133" t="s">
        <v>200</v>
      </c>
      <c r="AT214" s="133" t="s">
        <v>125</v>
      </c>
      <c r="AU214" s="133" t="s">
        <v>129</v>
      </c>
      <c r="AY214" s="14" t="s">
        <v>122</v>
      </c>
      <c r="BE214" s="134">
        <f>IF(N214="základní",J214,0)</f>
        <v>0</v>
      </c>
      <c r="BF214" s="134">
        <f>IF(N214="snížená",J214,0)</f>
        <v>19656</v>
      </c>
      <c r="BG214" s="134">
        <f>IF(N214="zákl. přenesená",J214,0)</f>
        <v>0</v>
      </c>
      <c r="BH214" s="134">
        <f>IF(N214="sníž. přenesená",J214,0)</f>
        <v>0</v>
      </c>
      <c r="BI214" s="134">
        <f>IF(N214="nulová",J214,0)</f>
        <v>0</v>
      </c>
      <c r="BJ214" s="14" t="s">
        <v>129</v>
      </c>
      <c r="BK214" s="134">
        <f>ROUND(I214*H214,2)</f>
        <v>19656</v>
      </c>
      <c r="BL214" s="14" t="s">
        <v>200</v>
      </c>
      <c r="BM214" s="133" t="s">
        <v>371</v>
      </c>
    </row>
    <row r="215" spans="2:65" s="12" customFormat="1">
      <c r="B215" s="135"/>
      <c r="D215" s="136" t="s">
        <v>131</v>
      </c>
      <c r="E215" s="137" t="s">
        <v>1</v>
      </c>
      <c r="F215" s="138" t="s">
        <v>372</v>
      </c>
      <c r="H215" s="139">
        <v>52</v>
      </c>
      <c r="L215" s="135"/>
      <c r="M215" s="140"/>
      <c r="T215" s="141"/>
      <c r="AT215" s="137" t="s">
        <v>131</v>
      </c>
      <c r="AU215" s="137" t="s">
        <v>129</v>
      </c>
      <c r="AV215" s="12" t="s">
        <v>129</v>
      </c>
      <c r="AW215" s="12" t="s">
        <v>28</v>
      </c>
      <c r="AX215" s="12" t="s">
        <v>19</v>
      </c>
      <c r="AY215" s="137" t="s">
        <v>122</v>
      </c>
    </row>
    <row r="216" spans="2:65" s="1" customFormat="1" ht="22.9" customHeight="1">
      <c r="B216" s="121"/>
      <c r="C216" s="122" t="s">
        <v>373</v>
      </c>
      <c r="D216" s="122" t="s">
        <v>125</v>
      </c>
      <c r="E216" s="123" t="s">
        <v>374</v>
      </c>
      <c r="F216" s="124" t="s">
        <v>375</v>
      </c>
      <c r="G216" s="125" t="s">
        <v>199</v>
      </c>
      <c r="H216" s="126">
        <v>177</v>
      </c>
      <c r="I216" s="127">
        <v>426</v>
      </c>
      <c r="J216" s="127">
        <f>ROUND(I216*H216,2)</f>
        <v>75402</v>
      </c>
      <c r="K216" s="128"/>
      <c r="L216" s="26"/>
      <c r="M216" s="129" t="s">
        <v>1</v>
      </c>
      <c r="N216" s="130" t="s">
        <v>39</v>
      </c>
      <c r="O216" s="131">
        <v>0.52900000000000003</v>
      </c>
      <c r="P216" s="131">
        <f>O216*H216</f>
        <v>93.63300000000001</v>
      </c>
      <c r="Q216" s="131">
        <v>7.7999999999999999E-4</v>
      </c>
      <c r="R216" s="131">
        <f>Q216*H216</f>
        <v>0.13805999999999999</v>
      </c>
      <c r="S216" s="131">
        <v>0</v>
      </c>
      <c r="T216" s="132">
        <f>S216*H216</f>
        <v>0</v>
      </c>
      <c r="AR216" s="133" t="s">
        <v>200</v>
      </c>
      <c r="AT216" s="133" t="s">
        <v>125</v>
      </c>
      <c r="AU216" s="133" t="s">
        <v>129</v>
      </c>
      <c r="AY216" s="14" t="s">
        <v>122</v>
      </c>
      <c r="BE216" s="134">
        <f>IF(N216="základní",J216,0)</f>
        <v>0</v>
      </c>
      <c r="BF216" s="134">
        <f>IF(N216="snížená",J216,0)</f>
        <v>75402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4" t="s">
        <v>129</v>
      </c>
      <c r="BK216" s="134">
        <f>ROUND(I216*H216,2)</f>
        <v>75402</v>
      </c>
      <c r="BL216" s="14" t="s">
        <v>200</v>
      </c>
      <c r="BM216" s="133" t="s">
        <v>376</v>
      </c>
    </row>
    <row r="217" spans="2:65" s="12" customFormat="1">
      <c r="B217" s="135"/>
      <c r="D217" s="136" t="s">
        <v>131</v>
      </c>
      <c r="E217" s="137" t="s">
        <v>1</v>
      </c>
      <c r="F217" s="138" t="s">
        <v>377</v>
      </c>
      <c r="H217" s="139">
        <v>177</v>
      </c>
      <c r="L217" s="135"/>
      <c r="M217" s="140"/>
      <c r="T217" s="141"/>
      <c r="AT217" s="137" t="s">
        <v>131</v>
      </c>
      <c r="AU217" s="137" t="s">
        <v>129</v>
      </c>
      <c r="AV217" s="12" t="s">
        <v>129</v>
      </c>
      <c r="AW217" s="12" t="s">
        <v>28</v>
      </c>
      <c r="AX217" s="12" t="s">
        <v>19</v>
      </c>
      <c r="AY217" s="137" t="s">
        <v>122</v>
      </c>
    </row>
    <row r="218" spans="2:65" s="1" customFormat="1" ht="22.9" customHeight="1">
      <c r="B218" s="121"/>
      <c r="C218" s="122" t="s">
        <v>378</v>
      </c>
      <c r="D218" s="122" t="s">
        <v>125</v>
      </c>
      <c r="E218" s="123" t="s">
        <v>379</v>
      </c>
      <c r="F218" s="124" t="s">
        <v>380</v>
      </c>
      <c r="G218" s="125" t="s">
        <v>199</v>
      </c>
      <c r="H218" s="126">
        <v>50</v>
      </c>
      <c r="I218" s="127">
        <v>474</v>
      </c>
      <c r="J218" s="127">
        <f>ROUND(I218*H218,2)</f>
        <v>23700</v>
      </c>
      <c r="K218" s="128"/>
      <c r="L218" s="26"/>
      <c r="M218" s="129" t="s">
        <v>1</v>
      </c>
      <c r="N218" s="130" t="s">
        <v>39</v>
      </c>
      <c r="O218" s="131">
        <v>0.61599999999999999</v>
      </c>
      <c r="P218" s="131">
        <f>O218*H218</f>
        <v>30.8</v>
      </c>
      <c r="Q218" s="131">
        <v>9.6000000000000002E-4</v>
      </c>
      <c r="R218" s="131">
        <f>Q218*H218</f>
        <v>4.8000000000000001E-2</v>
      </c>
      <c r="S218" s="131">
        <v>0</v>
      </c>
      <c r="T218" s="132">
        <f>S218*H218</f>
        <v>0</v>
      </c>
      <c r="AR218" s="133" t="s">
        <v>200</v>
      </c>
      <c r="AT218" s="133" t="s">
        <v>125</v>
      </c>
      <c r="AU218" s="133" t="s">
        <v>129</v>
      </c>
      <c r="AY218" s="14" t="s">
        <v>122</v>
      </c>
      <c r="BE218" s="134">
        <f>IF(N218="základní",J218,0)</f>
        <v>0</v>
      </c>
      <c r="BF218" s="134">
        <f>IF(N218="snížená",J218,0)</f>
        <v>23700</v>
      </c>
      <c r="BG218" s="134">
        <f>IF(N218="zákl. přenesená",J218,0)</f>
        <v>0</v>
      </c>
      <c r="BH218" s="134">
        <f>IF(N218="sníž. přenesená",J218,0)</f>
        <v>0</v>
      </c>
      <c r="BI218" s="134">
        <f>IF(N218="nulová",J218,0)</f>
        <v>0</v>
      </c>
      <c r="BJ218" s="14" t="s">
        <v>129</v>
      </c>
      <c r="BK218" s="134">
        <f>ROUND(I218*H218,2)</f>
        <v>23700</v>
      </c>
      <c r="BL218" s="14" t="s">
        <v>200</v>
      </c>
      <c r="BM218" s="133" t="s">
        <v>381</v>
      </c>
    </row>
    <row r="219" spans="2:65" s="12" customFormat="1">
      <c r="B219" s="135"/>
      <c r="D219" s="136" t="s">
        <v>131</v>
      </c>
      <c r="E219" s="137" t="s">
        <v>1</v>
      </c>
      <c r="F219" s="138" t="s">
        <v>382</v>
      </c>
      <c r="H219" s="139">
        <v>50</v>
      </c>
      <c r="L219" s="135"/>
      <c r="M219" s="140"/>
      <c r="T219" s="141"/>
      <c r="AT219" s="137" t="s">
        <v>131</v>
      </c>
      <c r="AU219" s="137" t="s">
        <v>129</v>
      </c>
      <c r="AV219" s="12" t="s">
        <v>129</v>
      </c>
      <c r="AW219" s="12" t="s">
        <v>28</v>
      </c>
      <c r="AX219" s="12" t="s">
        <v>19</v>
      </c>
      <c r="AY219" s="137" t="s">
        <v>122</v>
      </c>
    </row>
    <row r="220" spans="2:65" s="1" customFormat="1" ht="22.9" customHeight="1">
      <c r="B220" s="121"/>
      <c r="C220" s="122" t="s">
        <v>383</v>
      </c>
      <c r="D220" s="122" t="s">
        <v>125</v>
      </c>
      <c r="E220" s="123" t="s">
        <v>384</v>
      </c>
      <c r="F220" s="124" t="s">
        <v>385</v>
      </c>
      <c r="G220" s="125" t="s">
        <v>199</v>
      </c>
      <c r="H220" s="126">
        <v>108</v>
      </c>
      <c r="I220" s="127">
        <v>611</v>
      </c>
      <c r="J220" s="127">
        <f>ROUND(I220*H220,2)</f>
        <v>65988</v>
      </c>
      <c r="K220" s="128"/>
      <c r="L220" s="26"/>
      <c r="M220" s="129" t="s">
        <v>1</v>
      </c>
      <c r="N220" s="130" t="s">
        <v>39</v>
      </c>
      <c r="O220" s="131">
        <v>0.69599999999999995</v>
      </c>
      <c r="P220" s="131">
        <f>O220*H220</f>
        <v>75.167999999999992</v>
      </c>
      <c r="Q220" s="131">
        <v>1.25E-3</v>
      </c>
      <c r="R220" s="131">
        <f>Q220*H220</f>
        <v>0.13500000000000001</v>
      </c>
      <c r="S220" s="131">
        <v>0</v>
      </c>
      <c r="T220" s="132">
        <f>S220*H220</f>
        <v>0</v>
      </c>
      <c r="AR220" s="133" t="s">
        <v>200</v>
      </c>
      <c r="AT220" s="133" t="s">
        <v>125</v>
      </c>
      <c r="AU220" s="133" t="s">
        <v>129</v>
      </c>
      <c r="AY220" s="14" t="s">
        <v>122</v>
      </c>
      <c r="BE220" s="134">
        <f>IF(N220="základní",J220,0)</f>
        <v>0</v>
      </c>
      <c r="BF220" s="134">
        <f>IF(N220="snížená",J220,0)</f>
        <v>65988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4" t="s">
        <v>129</v>
      </c>
      <c r="BK220" s="134">
        <f>ROUND(I220*H220,2)</f>
        <v>65988</v>
      </c>
      <c r="BL220" s="14" t="s">
        <v>200</v>
      </c>
      <c r="BM220" s="133" t="s">
        <v>386</v>
      </c>
    </row>
    <row r="221" spans="2:65" s="12" customFormat="1">
      <c r="B221" s="135"/>
      <c r="D221" s="136" t="s">
        <v>131</v>
      </c>
      <c r="E221" s="137" t="s">
        <v>1</v>
      </c>
      <c r="F221" s="138" t="s">
        <v>387</v>
      </c>
      <c r="H221" s="139">
        <v>108</v>
      </c>
      <c r="L221" s="135"/>
      <c r="M221" s="140"/>
      <c r="T221" s="141"/>
      <c r="AT221" s="137" t="s">
        <v>131</v>
      </c>
      <c r="AU221" s="137" t="s">
        <v>129</v>
      </c>
      <c r="AV221" s="12" t="s">
        <v>129</v>
      </c>
      <c r="AW221" s="12" t="s">
        <v>28</v>
      </c>
      <c r="AX221" s="12" t="s">
        <v>19</v>
      </c>
      <c r="AY221" s="137" t="s">
        <v>122</v>
      </c>
    </row>
    <row r="222" spans="2:65" s="1" customFormat="1" ht="22.9" customHeight="1">
      <c r="B222" s="121"/>
      <c r="C222" s="122" t="s">
        <v>388</v>
      </c>
      <c r="D222" s="122" t="s">
        <v>125</v>
      </c>
      <c r="E222" s="123" t="s">
        <v>389</v>
      </c>
      <c r="F222" s="124" t="s">
        <v>390</v>
      </c>
      <c r="G222" s="125" t="s">
        <v>199</v>
      </c>
      <c r="H222" s="126">
        <v>108</v>
      </c>
      <c r="I222" s="127">
        <v>662</v>
      </c>
      <c r="J222" s="127">
        <f>ROUND(I222*H222,2)</f>
        <v>71496</v>
      </c>
      <c r="K222" s="128"/>
      <c r="L222" s="26"/>
      <c r="M222" s="129" t="s">
        <v>1</v>
      </c>
      <c r="N222" s="130" t="s">
        <v>39</v>
      </c>
      <c r="O222" s="131">
        <v>0.69599999999999995</v>
      </c>
      <c r="P222" s="131">
        <f>O222*H222</f>
        <v>75.167999999999992</v>
      </c>
      <c r="Q222" s="131">
        <v>1.25E-3</v>
      </c>
      <c r="R222" s="131">
        <f>Q222*H222</f>
        <v>0.13500000000000001</v>
      </c>
      <c r="S222" s="131">
        <v>0</v>
      </c>
      <c r="T222" s="132">
        <f>S222*H222</f>
        <v>0</v>
      </c>
      <c r="AR222" s="133" t="s">
        <v>200</v>
      </c>
      <c r="AT222" s="133" t="s">
        <v>125</v>
      </c>
      <c r="AU222" s="133" t="s">
        <v>129</v>
      </c>
      <c r="AY222" s="14" t="s">
        <v>122</v>
      </c>
      <c r="BE222" s="134">
        <f>IF(N222="základní",J222,0)</f>
        <v>0</v>
      </c>
      <c r="BF222" s="134">
        <f>IF(N222="snížená",J222,0)</f>
        <v>71496</v>
      </c>
      <c r="BG222" s="134">
        <f>IF(N222="zákl. přenesená",J222,0)</f>
        <v>0</v>
      </c>
      <c r="BH222" s="134">
        <f>IF(N222="sníž. přenesená",J222,0)</f>
        <v>0</v>
      </c>
      <c r="BI222" s="134">
        <f>IF(N222="nulová",J222,0)</f>
        <v>0</v>
      </c>
      <c r="BJ222" s="14" t="s">
        <v>129</v>
      </c>
      <c r="BK222" s="134">
        <f>ROUND(I222*H222,2)</f>
        <v>71496</v>
      </c>
      <c r="BL222" s="14" t="s">
        <v>200</v>
      </c>
      <c r="BM222" s="133" t="s">
        <v>391</v>
      </c>
    </row>
    <row r="223" spans="2:65" s="12" customFormat="1">
      <c r="B223" s="135"/>
      <c r="D223" s="136" t="s">
        <v>131</v>
      </c>
      <c r="E223" s="137" t="s">
        <v>1</v>
      </c>
      <c r="F223" s="138" t="s">
        <v>392</v>
      </c>
      <c r="H223" s="139">
        <v>108</v>
      </c>
      <c r="L223" s="135"/>
      <c r="M223" s="140"/>
      <c r="T223" s="141"/>
      <c r="AT223" s="137" t="s">
        <v>131</v>
      </c>
      <c r="AU223" s="137" t="s">
        <v>129</v>
      </c>
      <c r="AV223" s="12" t="s">
        <v>129</v>
      </c>
      <c r="AW223" s="12" t="s">
        <v>28</v>
      </c>
      <c r="AX223" s="12" t="s">
        <v>19</v>
      </c>
      <c r="AY223" s="137" t="s">
        <v>122</v>
      </c>
    </row>
    <row r="224" spans="2:65" s="1" customFormat="1" ht="22.9" customHeight="1">
      <c r="B224" s="121"/>
      <c r="C224" s="122" t="s">
        <v>393</v>
      </c>
      <c r="D224" s="122" t="s">
        <v>125</v>
      </c>
      <c r="E224" s="123" t="s">
        <v>394</v>
      </c>
      <c r="F224" s="124" t="s">
        <v>395</v>
      </c>
      <c r="G224" s="125" t="s">
        <v>199</v>
      </c>
      <c r="H224" s="126">
        <v>69</v>
      </c>
      <c r="I224" s="127">
        <v>712</v>
      </c>
      <c r="J224" s="127">
        <f>ROUND(I224*H224,2)</f>
        <v>49128</v>
      </c>
      <c r="K224" s="128"/>
      <c r="L224" s="26"/>
      <c r="M224" s="129" t="s">
        <v>1</v>
      </c>
      <c r="N224" s="130" t="s">
        <v>39</v>
      </c>
      <c r="O224" s="131">
        <v>0.74299999999999999</v>
      </c>
      <c r="P224" s="131">
        <f>O224*H224</f>
        <v>51.267000000000003</v>
      </c>
      <c r="Q224" s="131">
        <v>2.5600000000000002E-3</v>
      </c>
      <c r="R224" s="131">
        <f>Q224*H224</f>
        <v>0.17664000000000002</v>
      </c>
      <c r="S224" s="131">
        <v>0</v>
      </c>
      <c r="T224" s="132">
        <f>S224*H224</f>
        <v>0</v>
      </c>
      <c r="AR224" s="133" t="s">
        <v>200</v>
      </c>
      <c r="AT224" s="133" t="s">
        <v>125</v>
      </c>
      <c r="AU224" s="133" t="s">
        <v>129</v>
      </c>
      <c r="AY224" s="14" t="s">
        <v>122</v>
      </c>
      <c r="BE224" s="134">
        <f>IF(N224="základní",J224,0)</f>
        <v>0</v>
      </c>
      <c r="BF224" s="134">
        <f>IF(N224="snížená",J224,0)</f>
        <v>49128</v>
      </c>
      <c r="BG224" s="134">
        <f>IF(N224="zákl. přenesená",J224,0)</f>
        <v>0</v>
      </c>
      <c r="BH224" s="134">
        <f>IF(N224="sníž. přenesená",J224,0)</f>
        <v>0</v>
      </c>
      <c r="BI224" s="134">
        <f>IF(N224="nulová",J224,0)</f>
        <v>0</v>
      </c>
      <c r="BJ224" s="14" t="s">
        <v>129</v>
      </c>
      <c r="BK224" s="134">
        <f>ROUND(I224*H224,2)</f>
        <v>49128</v>
      </c>
      <c r="BL224" s="14" t="s">
        <v>200</v>
      </c>
      <c r="BM224" s="133" t="s">
        <v>396</v>
      </c>
    </row>
    <row r="225" spans="2:65" s="12" customFormat="1">
      <c r="B225" s="135"/>
      <c r="D225" s="136" t="s">
        <v>131</v>
      </c>
      <c r="E225" s="137" t="s">
        <v>1</v>
      </c>
      <c r="F225" s="138" t="s">
        <v>397</v>
      </c>
      <c r="H225" s="139">
        <v>69</v>
      </c>
      <c r="L225" s="135"/>
      <c r="M225" s="140"/>
      <c r="T225" s="141"/>
      <c r="AT225" s="137" t="s">
        <v>131</v>
      </c>
      <c r="AU225" s="137" t="s">
        <v>129</v>
      </c>
      <c r="AV225" s="12" t="s">
        <v>129</v>
      </c>
      <c r="AW225" s="12" t="s">
        <v>28</v>
      </c>
      <c r="AX225" s="12" t="s">
        <v>19</v>
      </c>
      <c r="AY225" s="137" t="s">
        <v>122</v>
      </c>
    </row>
    <row r="226" spans="2:65" s="1" customFormat="1" ht="22.9" customHeight="1">
      <c r="B226" s="121"/>
      <c r="C226" s="122" t="s">
        <v>398</v>
      </c>
      <c r="D226" s="122" t="s">
        <v>125</v>
      </c>
      <c r="E226" s="123" t="s">
        <v>399</v>
      </c>
      <c r="F226" s="124" t="s">
        <v>400</v>
      </c>
      <c r="G226" s="125" t="s">
        <v>199</v>
      </c>
      <c r="H226" s="126">
        <v>69</v>
      </c>
      <c r="I226" s="127">
        <v>715</v>
      </c>
      <c r="J226" s="127">
        <f>ROUND(I226*H226,2)</f>
        <v>49335</v>
      </c>
      <c r="K226" s="128"/>
      <c r="L226" s="26"/>
      <c r="M226" s="129" t="s">
        <v>1</v>
      </c>
      <c r="N226" s="130" t="s">
        <v>39</v>
      </c>
      <c r="O226" s="131">
        <v>0.74299999999999999</v>
      </c>
      <c r="P226" s="131">
        <f>O226*H226</f>
        <v>51.267000000000003</v>
      </c>
      <c r="Q226" s="131">
        <v>2.5600000000000002E-3</v>
      </c>
      <c r="R226" s="131">
        <f>Q226*H226</f>
        <v>0.17664000000000002</v>
      </c>
      <c r="S226" s="131">
        <v>0</v>
      </c>
      <c r="T226" s="132">
        <f>S226*H226</f>
        <v>0</v>
      </c>
      <c r="AR226" s="133" t="s">
        <v>200</v>
      </c>
      <c r="AT226" s="133" t="s">
        <v>125</v>
      </c>
      <c r="AU226" s="133" t="s">
        <v>129</v>
      </c>
      <c r="AY226" s="14" t="s">
        <v>122</v>
      </c>
      <c r="BE226" s="134">
        <f>IF(N226="základní",J226,0)</f>
        <v>0</v>
      </c>
      <c r="BF226" s="134">
        <f>IF(N226="snížená",J226,0)</f>
        <v>49335</v>
      </c>
      <c r="BG226" s="134">
        <f>IF(N226="zákl. přenesená",J226,0)</f>
        <v>0</v>
      </c>
      <c r="BH226" s="134">
        <f>IF(N226="sníž. přenesená",J226,0)</f>
        <v>0</v>
      </c>
      <c r="BI226" s="134">
        <f>IF(N226="nulová",J226,0)</f>
        <v>0</v>
      </c>
      <c r="BJ226" s="14" t="s">
        <v>129</v>
      </c>
      <c r="BK226" s="134">
        <f>ROUND(I226*H226,2)</f>
        <v>49335</v>
      </c>
      <c r="BL226" s="14" t="s">
        <v>200</v>
      </c>
      <c r="BM226" s="133" t="s">
        <v>401</v>
      </c>
    </row>
    <row r="227" spans="2:65" s="12" customFormat="1">
      <c r="B227" s="135"/>
      <c r="D227" s="136" t="s">
        <v>131</v>
      </c>
      <c r="E227" s="137" t="s">
        <v>1</v>
      </c>
      <c r="F227" s="138" t="s">
        <v>402</v>
      </c>
      <c r="H227" s="139">
        <v>69</v>
      </c>
      <c r="L227" s="135"/>
      <c r="M227" s="140"/>
      <c r="T227" s="141"/>
      <c r="AT227" s="137" t="s">
        <v>131</v>
      </c>
      <c r="AU227" s="137" t="s">
        <v>129</v>
      </c>
      <c r="AV227" s="12" t="s">
        <v>129</v>
      </c>
      <c r="AW227" s="12" t="s">
        <v>28</v>
      </c>
      <c r="AX227" s="12" t="s">
        <v>19</v>
      </c>
      <c r="AY227" s="137" t="s">
        <v>122</v>
      </c>
    </row>
    <row r="228" spans="2:65" s="1" customFormat="1" ht="22.9" customHeight="1">
      <c r="B228" s="121"/>
      <c r="C228" s="122" t="s">
        <v>403</v>
      </c>
      <c r="D228" s="122" t="s">
        <v>125</v>
      </c>
      <c r="E228" s="123" t="s">
        <v>404</v>
      </c>
      <c r="F228" s="124" t="s">
        <v>405</v>
      </c>
      <c r="G228" s="125" t="s">
        <v>128</v>
      </c>
      <c r="H228" s="126">
        <v>14</v>
      </c>
      <c r="I228" s="127">
        <v>290</v>
      </c>
      <c r="J228" s="127">
        <f>ROUND(I228*H228,2)</f>
        <v>4060</v>
      </c>
      <c r="K228" s="128"/>
      <c r="L228" s="26"/>
      <c r="M228" s="129" t="s">
        <v>1</v>
      </c>
      <c r="N228" s="130" t="s">
        <v>39</v>
      </c>
      <c r="O228" s="131">
        <v>0.38400000000000001</v>
      </c>
      <c r="P228" s="131">
        <f>O228*H228</f>
        <v>5.3760000000000003</v>
      </c>
      <c r="Q228" s="131">
        <v>7.7999999999999999E-4</v>
      </c>
      <c r="R228" s="131">
        <f>Q228*H228</f>
        <v>1.0919999999999999E-2</v>
      </c>
      <c r="S228" s="131">
        <v>0</v>
      </c>
      <c r="T228" s="132">
        <f>S228*H228</f>
        <v>0</v>
      </c>
      <c r="AR228" s="133" t="s">
        <v>200</v>
      </c>
      <c r="AT228" s="133" t="s">
        <v>125</v>
      </c>
      <c r="AU228" s="133" t="s">
        <v>129</v>
      </c>
      <c r="AY228" s="14" t="s">
        <v>122</v>
      </c>
      <c r="BE228" s="134">
        <f>IF(N228="základní",J228,0)</f>
        <v>0</v>
      </c>
      <c r="BF228" s="134">
        <f>IF(N228="snížená",J228,0)</f>
        <v>4060</v>
      </c>
      <c r="BG228" s="134">
        <f>IF(N228="zákl. přenesená",J228,0)</f>
        <v>0</v>
      </c>
      <c r="BH228" s="134">
        <f>IF(N228="sníž. přenesená",J228,0)</f>
        <v>0</v>
      </c>
      <c r="BI228" s="134">
        <f>IF(N228="nulová",J228,0)</f>
        <v>0</v>
      </c>
      <c r="BJ228" s="14" t="s">
        <v>129</v>
      </c>
      <c r="BK228" s="134">
        <f>ROUND(I228*H228,2)</f>
        <v>4060</v>
      </c>
      <c r="BL228" s="14" t="s">
        <v>200</v>
      </c>
      <c r="BM228" s="133" t="s">
        <v>406</v>
      </c>
    </row>
    <row r="229" spans="2:65" s="1" customFormat="1" ht="22.9" customHeight="1">
      <c r="B229" s="121"/>
      <c r="C229" s="122" t="s">
        <v>407</v>
      </c>
      <c r="D229" s="122" t="s">
        <v>125</v>
      </c>
      <c r="E229" s="123" t="s">
        <v>408</v>
      </c>
      <c r="F229" s="124" t="s">
        <v>409</v>
      </c>
      <c r="G229" s="125" t="s">
        <v>128</v>
      </c>
      <c r="H229" s="126">
        <v>6</v>
      </c>
      <c r="I229" s="127">
        <v>545</v>
      </c>
      <c r="J229" s="127">
        <f>ROUND(I229*H229,2)</f>
        <v>3270</v>
      </c>
      <c r="K229" s="128"/>
      <c r="L229" s="26"/>
      <c r="M229" s="129" t="s">
        <v>1</v>
      </c>
      <c r="N229" s="130" t="s">
        <v>39</v>
      </c>
      <c r="O229" s="131">
        <v>0.50600000000000001</v>
      </c>
      <c r="P229" s="131">
        <f>O229*H229</f>
        <v>3.036</v>
      </c>
      <c r="Q229" s="131">
        <v>1.4499999999999999E-3</v>
      </c>
      <c r="R229" s="131">
        <f>Q229*H229</f>
        <v>8.6999999999999994E-3</v>
      </c>
      <c r="S229" s="131">
        <v>0</v>
      </c>
      <c r="T229" s="132">
        <f>S229*H229</f>
        <v>0</v>
      </c>
      <c r="AR229" s="133" t="s">
        <v>200</v>
      </c>
      <c r="AT229" s="133" t="s">
        <v>125</v>
      </c>
      <c r="AU229" s="133" t="s">
        <v>129</v>
      </c>
      <c r="AY229" s="14" t="s">
        <v>122</v>
      </c>
      <c r="BE229" s="134">
        <f>IF(N229="základní",J229,0)</f>
        <v>0</v>
      </c>
      <c r="BF229" s="134">
        <f>IF(N229="snížená",J229,0)</f>
        <v>3270</v>
      </c>
      <c r="BG229" s="134">
        <f>IF(N229="zákl. přenesená",J229,0)</f>
        <v>0</v>
      </c>
      <c r="BH229" s="134">
        <f>IF(N229="sníž. přenesená",J229,0)</f>
        <v>0</v>
      </c>
      <c r="BI229" s="134">
        <f>IF(N229="nulová",J229,0)</f>
        <v>0</v>
      </c>
      <c r="BJ229" s="14" t="s">
        <v>129</v>
      </c>
      <c r="BK229" s="134">
        <f>ROUND(I229*H229,2)</f>
        <v>3270</v>
      </c>
      <c r="BL229" s="14" t="s">
        <v>200</v>
      </c>
      <c r="BM229" s="133" t="s">
        <v>410</v>
      </c>
    </row>
    <row r="230" spans="2:65" s="1" customFormat="1" ht="22.9" customHeight="1">
      <c r="B230" s="121"/>
      <c r="C230" s="122" t="s">
        <v>411</v>
      </c>
      <c r="D230" s="122" t="s">
        <v>125</v>
      </c>
      <c r="E230" s="123" t="s">
        <v>412</v>
      </c>
      <c r="F230" s="124" t="s">
        <v>413</v>
      </c>
      <c r="G230" s="125" t="s">
        <v>128</v>
      </c>
      <c r="H230" s="126">
        <v>8</v>
      </c>
      <c r="I230" s="127">
        <v>640</v>
      </c>
      <c r="J230" s="127">
        <f>ROUND(I230*H230,2)</f>
        <v>5120</v>
      </c>
      <c r="K230" s="128"/>
      <c r="L230" s="26"/>
      <c r="M230" s="129" t="s">
        <v>1</v>
      </c>
      <c r="N230" s="130" t="s">
        <v>39</v>
      </c>
      <c r="O230" s="131">
        <v>0.58699999999999997</v>
      </c>
      <c r="P230" s="131">
        <f>O230*H230</f>
        <v>4.6959999999999997</v>
      </c>
      <c r="Q230" s="131">
        <v>2.1800000000000001E-3</v>
      </c>
      <c r="R230" s="131">
        <f>Q230*H230</f>
        <v>1.7440000000000001E-2</v>
      </c>
      <c r="S230" s="131">
        <v>0</v>
      </c>
      <c r="T230" s="132">
        <f>S230*H230</f>
        <v>0</v>
      </c>
      <c r="AR230" s="133" t="s">
        <v>200</v>
      </c>
      <c r="AT230" s="133" t="s">
        <v>125</v>
      </c>
      <c r="AU230" s="133" t="s">
        <v>129</v>
      </c>
      <c r="AY230" s="14" t="s">
        <v>122</v>
      </c>
      <c r="BE230" s="134">
        <f>IF(N230="základní",J230,0)</f>
        <v>0</v>
      </c>
      <c r="BF230" s="134">
        <f>IF(N230="snížená",J230,0)</f>
        <v>5120</v>
      </c>
      <c r="BG230" s="134">
        <f>IF(N230="zákl. přenesená",J230,0)</f>
        <v>0</v>
      </c>
      <c r="BH230" s="134">
        <f>IF(N230="sníž. přenesená",J230,0)</f>
        <v>0</v>
      </c>
      <c r="BI230" s="134">
        <f>IF(N230="nulová",J230,0)</f>
        <v>0</v>
      </c>
      <c r="BJ230" s="14" t="s">
        <v>129</v>
      </c>
      <c r="BK230" s="134">
        <f>ROUND(I230*H230,2)</f>
        <v>5120</v>
      </c>
      <c r="BL230" s="14" t="s">
        <v>200</v>
      </c>
      <c r="BM230" s="133" t="s">
        <v>414</v>
      </c>
    </row>
    <row r="231" spans="2:65" s="1" customFormat="1" ht="13.9" customHeight="1">
      <c r="B231" s="121"/>
      <c r="C231" s="122" t="s">
        <v>415</v>
      </c>
      <c r="D231" s="122" t="s">
        <v>125</v>
      </c>
      <c r="E231" s="123" t="s">
        <v>416</v>
      </c>
      <c r="F231" s="124" t="s">
        <v>417</v>
      </c>
      <c r="G231" s="125" t="s">
        <v>199</v>
      </c>
      <c r="H231" s="126">
        <v>196</v>
      </c>
      <c r="I231" s="127">
        <v>77</v>
      </c>
      <c r="J231" s="127">
        <f>ROUND(I231*H231,2)</f>
        <v>15092</v>
      </c>
      <c r="K231" s="128"/>
      <c r="L231" s="26"/>
      <c r="M231" s="129" t="s">
        <v>1</v>
      </c>
      <c r="N231" s="130" t="s">
        <v>39</v>
      </c>
      <c r="O231" s="131">
        <v>0.1</v>
      </c>
      <c r="P231" s="131">
        <f>O231*H231</f>
        <v>19.600000000000001</v>
      </c>
      <c r="Q231" s="131">
        <v>3.0000000000000001E-5</v>
      </c>
      <c r="R231" s="131">
        <f>Q231*H231</f>
        <v>5.8799999999999998E-3</v>
      </c>
      <c r="S231" s="131">
        <v>0</v>
      </c>
      <c r="T231" s="132">
        <f>S231*H231</f>
        <v>0</v>
      </c>
      <c r="AR231" s="133" t="s">
        <v>200</v>
      </c>
      <c r="AT231" s="133" t="s">
        <v>125</v>
      </c>
      <c r="AU231" s="133" t="s">
        <v>129</v>
      </c>
      <c r="AY231" s="14" t="s">
        <v>122</v>
      </c>
      <c r="BE231" s="134">
        <f>IF(N231="základní",J231,0)</f>
        <v>0</v>
      </c>
      <c r="BF231" s="134">
        <f>IF(N231="snížená",J231,0)</f>
        <v>15092</v>
      </c>
      <c r="BG231" s="134">
        <f>IF(N231="zákl. přenesená",J231,0)</f>
        <v>0</v>
      </c>
      <c r="BH231" s="134">
        <f>IF(N231="sníž. přenesená",J231,0)</f>
        <v>0</v>
      </c>
      <c r="BI231" s="134">
        <f>IF(N231="nulová",J231,0)</f>
        <v>0</v>
      </c>
      <c r="BJ231" s="14" t="s">
        <v>129</v>
      </c>
      <c r="BK231" s="134">
        <f>ROUND(I231*H231,2)</f>
        <v>15092</v>
      </c>
      <c r="BL231" s="14" t="s">
        <v>200</v>
      </c>
      <c r="BM231" s="133" t="s">
        <v>418</v>
      </c>
    </row>
    <row r="232" spans="2:65" s="1" customFormat="1" ht="13.9" customHeight="1">
      <c r="B232" s="121"/>
      <c r="C232" s="122" t="s">
        <v>419</v>
      </c>
      <c r="D232" s="122" t="s">
        <v>125</v>
      </c>
      <c r="E232" s="123" t="s">
        <v>420</v>
      </c>
      <c r="F232" s="124" t="s">
        <v>421</v>
      </c>
      <c r="G232" s="125" t="s">
        <v>128</v>
      </c>
      <c r="H232" s="126">
        <v>588</v>
      </c>
      <c r="I232" s="127">
        <v>43</v>
      </c>
      <c r="J232" s="127">
        <f>ROUND(I232*H232,2)</f>
        <v>25284</v>
      </c>
      <c r="K232" s="128"/>
      <c r="L232" s="26"/>
      <c r="M232" s="129" t="s">
        <v>1</v>
      </c>
      <c r="N232" s="130" t="s">
        <v>39</v>
      </c>
      <c r="O232" s="131">
        <v>3.5999999999999997E-2</v>
      </c>
      <c r="P232" s="131">
        <f>O232*H232</f>
        <v>21.167999999999999</v>
      </c>
      <c r="Q232" s="131">
        <v>1.2999999999999999E-4</v>
      </c>
      <c r="R232" s="131">
        <f>Q232*H232</f>
        <v>7.6439999999999994E-2</v>
      </c>
      <c r="S232" s="131">
        <v>0</v>
      </c>
      <c r="T232" s="132">
        <f>S232*H232</f>
        <v>0</v>
      </c>
      <c r="AR232" s="133" t="s">
        <v>200</v>
      </c>
      <c r="AT232" s="133" t="s">
        <v>125</v>
      </c>
      <c r="AU232" s="133" t="s">
        <v>129</v>
      </c>
      <c r="AY232" s="14" t="s">
        <v>122</v>
      </c>
      <c r="BE232" s="134">
        <f>IF(N232="základní",J232,0)</f>
        <v>0</v>
      </c>
      <c r="BF232" s="134">
        <f>IF(N232="snížená",J232,0)</f>
        <v>25284</v>
      </c>
      <c r="BG232" s="134">
        <f>IF(N232="zákl. přenesená",J232,0)</f>
        <v>0</v>
      </c>
      <c r="BH232" s="134">
        <f>IF(N232="sníž. přenesená",J232,0)</f>
        <v>0</v>
      </c>
      <c r="BI232" s="134">
        <f>IF(N232="nulová",J232,0)</f>
        <v>0</v>
      </c>
      <c r="BJ232" s="14" t="s">
        <v>129</v>
      </c>
      <c r="BK232" s="134">
        <f>ROUND(I232*H232,2)</f>
        <v>25284</v>
      </c>
      <c r="BL232" s="14" t="s">
        <v>200</v>
      </c>
      <c r="BM232" s="133" t="s">
        <v>422</v>
      </c>
    </row>
    <row r="233" spans="2:65" s="12" customFormat="1">
      <c r="B233" s="135"/>
      <c r="D233" s="136" t="s">
        <v>131</v>
      </c>
      <c r="E233" s="137" t="s">
        <v>1</v>
      </c>
      <c r="F233" s="138" t="s">
        <v>423</v>
      </c>
      <c r="H233" s="139">
        <v>588</v>
      </c>
      <c r="L233" s="135"/>
      <c r="M233" s="140"/>
      <c r="T233" s="141"/>
      <c r="AT233" s="137" t="s">
        <v>131</v>
      </c>
      <c r="AU233" s="137" t="s">
        <v>129</v>
      </c>
      <c r="AV233" s="12" t="s">
        <v>129</v>
      </c>
      <c r="AW233" s="12" t="s">
        <v>28</v>
      </c>
      <c r="AX233" s="12" t="s">
        <v>19</v>
      </c>
      <c r="AY233" s="137" t="s">
        <v>122</v>
      </c>
    </row>
    <row r="234" spans="2:65" s="1" customFormat="1" ht="22.9" customHeight="1">
      <c r="B234" s="121"/>
      <c r="C234" s="122" t="s">
        <v>424</v>
      </c>
      <c r="D234" s="122" t="s">
        <v>125</v>
      </c>
      <c r="E234" s="123" t="s">
        <v>425</v>
      </c>
      <c r="F234" s="124" t="s">
        <v>426</v>
      </c>
      <c r="G234" s="125" t="s">
        <v>199</v>
      </c>
      <c r="H234" s="126">
        <v>100</v>
      </c>
      <c r="I234" s="127">
        <v>68</v>
      </c>
      <c r="J234" s="127">
        <f>ROUND(I234*H234,2)</f>
        <v>6800</v>
      </c>
      <c r="K234" s="128"/>
      <c r="L234" s="26"/>
      <c r="M234" s="129" t="s">
        <v>1</v>
      </c>
      <c r="N234" s="130" t="s">
        <v>39</v>
      </c>
      <c r="O234" s="131">
        <v>0.1</v>
      </c>
      <c r="P234" s="131">
        <f>O234*H234</f>
        <v>10</v>
      </c>
      <c r="Q234" s="131">
        <v>4.0000000000000003E-5</v>
      </c>
      <c r="R234" s="131">
        <f>Q234*H234</f>
        <v>4.0000000000000001E-3</v>
      </c>
      <c r="S234" s="131">
        <v>0</v>
      </c>
      <c r="T234" s="132">
        <f>S234*H234</f>
        <v>0</v>
      </c>
      <c r="AR234" s="133" t="s">
        <v>200</v>
      </c>
      <c r="AT234" s="133" t="s">
        <v>125</v>
      </c>
      <c r="AU234" s="133" t="s">
        <v>129</v>
      </c>
      <c r="AY234" s="14" t="s">
        <v>122</v>
      </c>
      <c r="BE234" s="134">
        <f>IF(N234="základní",J234,0)</f>
        <v>0</v>
      </c>
      <c r="BF234" s="134">
        <f>IF(N234="snížená",J234,0)</f>
        <v>6800</v>
      </c>
      <c r="BG234" s="134">
        <f>IF(N234="zákl. přenesená",J234,0)</f>
        <v>0</v>
      </c>
      <c r="BH234" s="134">
        <f>IF(N234="sníž. přenesená",J234,0)</f>
        <v>0</v>
      </c>
      <c r="BI234" s="134">
        <f>IF(N234="nulová",J234,0)</f>
        <v>0</v>
      </c>
      <c r="BJ234" s="14" t="s">
        <v>129</v>
      </c>
      <c r="BK234" s="134">
        <f>ROUND(I234*H234,2)</f>
        <v>6800</v>
      </c>
      <c r="BL234" s="14" t="s">
        <v>200</v>
      </c>
      <c r="BM234" s="133" t="s">
        <v>427</v>
      </c>
    </row>
    <row r="235" spans="2:65" s="12" customFormat="1">
      <c r="B235" s="135"/>
      <c r="D235" s="136" t="s">
        <v>131</v>
      </c>
      <c r="E235" s="137" t="s">
        <v>1</v>
      </c>
      <c r="F235" s="138" t="s">
        <v>428</v>
      </c>
      <c r="H235" s="139">
        <v>100</v>
      </c>
      <c r="L235" s="135"/>
      <c r="M235" s="140"/>
      <c r="T235" s="141"/>
      <c r="AT235" s="137" t="s">
        <v>131</v>
      </c>
      <c r="AU235" s="137" t="s">
        <v>129</v>
      </c>
      <c r="AV235" s="12" t="s">
        <v>129</v>
      </c>
      <c r="AW235" s="12" t="s">
        <v>28</v>
      </c>
      <c r="AX235" s="12" t="s">
        <v>19</v>
      </c>
      <c r="AY235" s="137" t="s">
        <v>122</v>
      </c>
    </row>
    <row r="236" spans="2:65" s="1" customFormat="1" ht="22.9" customHeight="1">
      <c r="B236" s="121"/>
      <c r="C236" s="122" t="s">
        <v>429</v>
      </c>
      <c r="D236" s="122" t="s">
        <v>125</v>
      </c>
      <c r="E236" s="123" t="s">
        <v>430</v>
      </c>
      <c r="F236" s="124" t="s">
        <v>431</v>
      </c>
      <c r="G236" s="125" t="s">
        <v>199</v>
      </c>
      <c r="H236" s="126">
        <v>177</v>
      </c>
      <c r="I236" s="127">
        <v>80</v>
      </c>
      <c r="J236" s="127">
        <f>ROUND(I236*H236,2)</f>
        <v>14160</v>
      </c>
      <c r="K236" s="128"/>
      <c r="L236" s="26"/>
      <c r="M236" s="129" t="s">
        <v>1</v>
      </c>
      <c r="N236" s="130" t="s">
        <v>39</v>
      </c>
      <c r="O236" s="131">
        <v>0.10299999999999999</v>
      </c>
      <c r="P236" s="131">
        <f>O236*H236</f>
        <v>18.230999999999998</v>
      </c>
      <c r="Q236" s="131">
        <v>5.0000000000000002E-5</v>
      </c>
      <c r="R236" s="131">
        <f>Q236*H236</f>
        <v>8.8500000000000002E-3</v>
      </c>
      <c r="S236" s="131">
        <v>0</v>
      </c>
      <c r="T236" s="132">
        <f>S236*H236</f>
        <v>0</v>
      </c>
      <c r="AR236" s="133" t="s">
        <v>200</v>
      </c>
      <c r="AT236" s="133" t="s">
        <v>125</v>
      </c>
      <c r="AU236" s="133" t="s">
        <v>129</v>
      </c>
      <c r="AY236" s="14" t="s">
        <v>122</v>
      </c>
      <c r="BE236" s="134">
        <f>IF(N236="základní",J236,0)</f>
        <v>0</v>
      </c>
      <c r="BF236" s="134">
        <f>IF(N236="snížená",J236,0)</f>
        <v>14160</v>
      </c>
      <c r="BG236" s="134">
        <f>IF(N236="zákl. přenesená",J236,0)</f>
        <v>0</v>
      </c>
      <c r="BH236" s="134">
        <f>IF(N236="sníž. přenesená",J236,0)</f>
        <v>0</v>
      </c>
      <c r="BI236" s="134">
        <f>IF(N236="nulová",J236,0)</f>
        <v>0</v>
      </c>
      <c r="BJ236" s="14" t="s">
        <v>129</v>
      </c>
      <c r="BK236" s="134">
        <f>ROUND(I236*H236,2)</f>
        <v>14160</v>
      </c>
      <c r="BL236" s="14" t="s">
        <v>200</v>
      </c>
      <c r="BM236" s="133" t="s">
        <v>432</v>
      </c>
    </row>
    <row r="237" spans="2:65" s="12" customFormat="1">
      <c r="B237" s="135"/>
      <c r="D237" s="136" t="s">
        <v>131</v>
      </c>
      <c r="E237" s="137" t="s">
        <v>1</v>
      </c>
      <c r="F237" s="138" t="s">
        <v>433</v>
      </c>
      <c r="H237" s="139">
        <v>177</v>
      </c>
      <c r="L237" s="135"/>
      <c r="M237" s="140"/>
      <c r="T237" s="141"/>
      <c r="AT237" s="137" t="s">
        <v>131</v>
      </c>
      <c r="AU237" s="137" t="s">
        <v>129</v>
      </c>
      <c r="AV237" s="12" t="s">
        <v>129</v>
      </c>
      <c r="AW237" s="12" t="s">
        <v>28</v>
      </c>
      <c r="AX237" s="12" t="s">
        <v>19</v>
      </c>
      <c r="AY237" s="137" t="s">
        <v>122</v>
      </c>
    </row>
    <row r="238" spans="2:65" s="1" customFormat="1" ht="22.9" customHeight="1">
      <c r="B238" s="121"/>
      <c r="C238" s="122" t="s">
        <v>434</v>
      </c>
      <c r="D238" s="122" t="s">
        <v>125</v>
      </c>
      <c r="E238" s="123" t="s">
        <v>435</v>
      </c>
      <c r="F238" s="124" t="s">
        <v>436</v>
      </c>
      <c r="G238" s="125" t="s">
        <v>199</v>
      </c>
      <c r="H238" s="126">
        <v>254</v>
      </c>
      <c r="I238" s="127">
        <v>95</v>
      </c>
      <c r="J238" s="127">
        <f>ROUND(I238*H238,2)</f>
        <v>24130</v>
      </c>
      <c r="K238" s="128"/>
      <c r="L238" s="26"/>
      <c r="M238" s="129" t="s">
        <v>1</v>
      </c>
      <c r="N238" s="130" t="s">
        <v>39</v>
      </c>
      <c r="O238" s="131">
        <v>0.106</v>
      </c>
      <c r="P238" s="131">
        <f>O238*H238</f>
        <v>26.923999999999999</v>
      </c>
      <c r="Q238" s="131">
        <v>6.9999999999999994E-5</v>
      </c>
      <c r="R238" s="131">
        <f>Q238*H238</f>
        <v>1.7779999999999997E-2</v>
      </c>
      <c r="S238" s="131">
        <v>0</v>
      </c>
      <c r="T238" s="132">
        <f>S238*H238</f>
        <v>0</v>
      </c>
      <c r="AR238" s="133" t="s">
        <v>200</v>
      </c>
      <c r="AT238" s="133" t="s">
        <v>125</v>
      </c>
      <c r="AU238" s="133" t="s">
        <v>129</v>
      </c>
      <c r="AY238" s="14" t="s">
        <v>122</v>
      </c>
      <c r="BE238" s="134">
        <f>IF(N238="základní",J238,0)</f>
        <v>0</v>
      </c>
      <c r="BF238" s="134">
        <f>IF(N238="snížená",J238,0)</f>
        <v>24130</v>
      </c>
      <c r="BG238" s="134">
        <f>IF(N238="zákl. přenesená",J238,0)</f>
        <v>0</v>
      </c>
      <c r="BH238" s="134">
        <f>IF(N238="sníž. přenesená",J238,0)</f>
        <v>0</v>
      </c>
      <c r="BI238" s="134">
        <f>IF(N238="nulová",J238,0)</f>
        <v>0</v>
      </c>
      <c r="BJ238" s="14" t="s">
        <v>129</v>
      </c>
      <c r="BK238" s="134">
        <f>ROUND(I238*H238,2)</f>
        <v>24130</v>
      </c>
      <c r="BL238" s="14" t="s">
        <v>200</v>
      </c>
      <c r="BM238" s="133" t="s">
        <v>437</v>
      </c>
    </row>
    <row r="239" spans="2:65" s="12" customFormat="1">
      <c r="B239" s="135"/>
      <c r="D239" s="136" t="s">
        <v>131</v>
      </c>
      <c r="E239" s="137" t="s">
        <v>1</v>
      </c>
      <c r="F239" s="138" t="s">
        <v>438</v>
      </c>
      <c r="H239" s="139">
        <v>254</v>
      </c>
      <c r="L239" s="135"/>
      <c r="M239" s="140"/>
      <c r="T239" s="141"/>
      <c r="AT239" s="137" t="s">
        <v>131</v>
      </c>
      <c r="AU239" s="137" t="s">
        <v>129</v>
      </c>
      <c r="AV239" s="12" t="s">
        <v>129</v>
      </c>
      <c r="AW239" s="12" t="s">
        <v>28</v>
      </c>
      <c r="AX239" s="12" t="s">
        <v>19</v>
      </c>
      <c r="AY239" s="137" t="s">
        <v>122</v>
      </c>
    </row>
    <row r="240" spans="2:65" s="1" customFormat="1" ht="22.9" customHeight="1">
      <c r="B240" s="121"/>
      <c r="C240" s="122" t="s">
        <v>439</v>
      </c>
      <c r="D240" s="122" t="s">
        <v>125</v>
      </c>
      <c r="E240" s="123" t="s">
        <v>440</v>
      </c>
      <c r="F240" s="124" t="s">
        <v>441</v>
      </c>
      <c r="G240" s="125" t="s">
        <v>128</v>
      </c>
      <c r="H240" s="126">
        <v>236</v>
      </c>
      <c r="I240" s="127">
        <v>98</v>
      </c>
      <c r="J240" s="127">
        <f>ROUND(I240*H240,2)</f>
        <v>23128</v>
      </c>
      <c r="K240" s="128"/>
      <c r="L240" s="26"/>
      <c r="M240" s="129" t="s">
        <v>1</v>
      </c>
      <c r="N240" s="130" t="s">
        <v>39</v>
      </c>
      <c r="O240" s="131">
        <v>0.16500000000000001</v>
      </c>
      <c r="P240" s="131">
        <f>O240*H240</f>
        <v>38.940000000000005</v>
      </c>
      <c r="Q240" s="131">
        <v>0</v>
      </c>
      <c r="R240" s="131">
        <f>Q240*H240</f>
        <v>0</v>
      </c>
      <c r="S240" s="131">
        <v>0</v>
      </c>
      <c r="T240" s="132">
        <f>S240*H240</f>
        <v>0</v>
      </c>
      <c r="AR240" s="133" t="s">
        <v>200</v>
      </c>
      <c r="AT240" s="133" t="s">
        <v>125</v>
      </c>
      <c r="AU240" s="133" t="s">
        <v>129</v>
      </c>
      <c r="AY240" s="14" t="s">
        <v>122</v>
      </c>
      <c r="BE240" s="134">
        <f>IF(N240="základní",J240,0)</f>
        <v>0</v>
      </c>
      <c r="BF240" s="134">
        <f>IF(N240="snížená",J240,0)</f>
        <v>23128</v>
      </c>
      <c r="BG240" s="134">
        <f>IF(N240="zákl. přenesená",J240,0)</f>
        <v>0</v>
      </c>
      <c r="BH240" s="134">
        <f>IF(N240="sníž. přenesená",J240,0)</f>
        <v>0</v>
      </c>
      <c r="BI240" s="134">
        <f>IF(N240="nulová",J240,0)</f>
        <v>0</v>
      </c>
      <c r="BJ240" s="14" t="s">
        <v>129</v>
      </c>
      <c r="BK240" s="134">
        <f>ROUND(I240*H240,2)</f>
        <v>23128</v>
      </c>
      <c r="BL240" s="14" t="s">
        <v>200</v>
      </c>
      <c r="BM240" s="133" t="s">
        <v>442</v>
      </c>
    </row>
    <row r="241" spans="2:65" s="12" customFormat="1">
      <c r="B241" s="135"/>
      <c r="D241" s="136" t="s">
        <v>131</v>
      </c>
      <c r="E241" s="137" t="s">
        <v>1</v>
      </c>
      <c r="F241" s="138" t="s">
        <v>443</v>
      </c>
      <c r="H241" s="139">
        <v>236</v>
      </c>
      <c r="L241" s="135"/>
      <c r="M241" s="140"/>
      <c r="T241" s="141"/>
      <c r="AT241" s="137" t="s">
        <v>131</v>
      </c>
      <c r="AU241" s="137" t="s">
        <v>129</v>
      </c>
      <c r="AV241" s="12" t="s">
        <v>129</v>
      </c>
      <c r="AW241" s="12" t="s">
        <v>28</v>
      </c>
      <c r="AX241" s="12" t="s">
        <v>19</v>
      </c>
      <c r="AY241" s="137" t="s">
        <v>122</v>
      </c>
    </row>
    <row r="242" spans="2:65" s="1" customFormat="1" ht="22.9" customHeight="1">
      <c r="B242" s="121"/>
      <c r="C242" s="122" t="s">
        <v>444</v>
      </c>
      <c r="D242" s="122" t="s">
        <v>125</v>
      </c>
      <c r="E242" s="123" t="s">
        <v>445</v>
      </c>
      <c r="F242" s="124" t="s">
        <v>446</v>
      </c>
      <c r="G242" s="125" t="s">
        <v>128</v>
      </c>
      <c r="H242" s="126">
        <v>108</v>
      </c>
      <c r="I242" s="127">
        <v>127</v>
      </c>
      <c r="J242" s="127">
        <f>ROUND(I242*H242,2)</f>
        <v>13716</v>
      </c>
      <c r="K242" s="128"/>
      <c r="L242" s="26"/>
      <c r="M242" s="129" t="s">
        <v>1</v>
      </c>
      <c r="N242" s="130" t="s">
        <v>39</v>
      </c>
      <c r="O242" s="131">
        <v>0.11</v>
      </c>
      <c r="P242" s="131">
        <f>O242*H242</f>
        <v>11.88</v>
      </c>
      <c r="Q242" s="131">
        <v>6.0000000000000002E-5</v>
      </c>
      <c r="R242" s="131">
        <f>Q242*H242</f>
        <v>6.4800000000000005E-3</v>
      </c>
      <c r="S242" s="131">
        <v>0</v>
      </c>
      <c r="T242" s="132">
        <f>S242*H242</f>
        <v>0</v>
      </c>
      <c r="AR242" s="133" t="s">
        <v>200</v>
      </c>
      <c r="AT242" s="133" t="s">
        <v>125</v>
      </c>
      <c r="AU242" s="133" t="s">
        <v>129</v>
      </c>
      <c r="AY242" s="14" t="s">
        <v>122</v>
      </c>
      <c r="BE242" s="134">
        <f>IF(N242="základní",J242,0)</f>
        <v>0</v>
      </c>
      <c r="BF242" s="134">
        <f>IF(N242="snížená",J242,0)</f>
        <v>13716</v>
      </c>
      <c r="BG242" s="134">
        <f>IF(N242="zákl. přenesená",J242,0)</f>
        <v>0</v>
      </c>
      <c r="BH242" s="134">
        <f>IF(N242="sníž. přenesená",J242,0)</f>
        <v>0</v>
      </c>
      <c r="BI242" s="134">
        <f>IF(N242="nulová",J242,0)</f>
        <v>0</v>
      </c>
      <c r="BJ242" s="14" t="s">
        <v>129</v>
      </c>
      <c r="BK242" s="134">
        <f>ROUND(I242*H242,2)</f>
        <v>13716</v>
      </c>
      <c r="BL242" s="14" t="s">
        <v>200</v>
      </c>
      <c r="BM242" s="133" t="s">
        <v>447</v>
      </c>
    </row>
    <row r="243" spans="2:65" s="12" customFormat="1">
      <c r="B243" s="135"/>
      <c r="D243" s="136" t="s">
        <v>131</v>
      </c>
      <c r="E243" s="137" t="s">
        <v>1</v>
      </c>
      <c r="F243" s="138" t="s">
        <v>448</v>
      </c>
      <c r="H243" s="139">
        <v>108</v>
      </c>
      <c r="L243" s="135"/>
      <c r="M243" s="140"/>
      <c r="T243" s="141"/>
      <c r="AT243" s="137" t="s">
        <v>131</v>
      </c>
      <c r="AU243" s="137" t="s">
        <v>129</v>
      </c>
      <c r="AV243" s="12" t="s">
        <v>129</v>
      </c>
      <c r="AW243" s="12" t="s">
        <v>28</v>
      </c>
      <c r="AX243" s="12" t="s">
        <v>19</v>
      </c>
      <c r="AY243" s="137" t="s">
        <v>122</v>
      </c>
    </row>
    <row r="244" spans="2:65" s="1" customFormat="1" ht="22.9" customHeight="1">
      <c r="B244" s="121"/>
      <c r="C244" s="122" t="s">
        <v>449</v>
      </c>
      <c r="D244" s="122" t="s">
        <v>125</v>
      </c>
      <c r="E244" s="123" t="s">
        <v>450</v>
      </c>
      <c r="F244" s="124" t="s">
        <v>451</v>
      </c>
      <c r="G244" s="125" t="s">
        <v>128</v>
      </c>
      <c r="H244" s="126">
        <v>102</v>
      </c>
      <c r="I244" s="127">
        <v>144</v>
      </c>
      <c r="J244" s="127">
        <f>ROUND(I244*H244,2)</f>
        <v>14688</v>
      </c>
      <c r="K244" s="128"/>
      <c r="L244" s="26"/>
      <c r="M244" s="129" t="s">
        <v>1</v>
      </c>
      <c r="N244" s="130" t="s">
        <v>39</v>
      </c>
      <c r="O244" s="131">
        <v>0.121</v>
      </c>
      <c r="P244" s="131">
        <f>O244*H244</f>
        <v>12.341999999999999</v>
      </c>
      <c r="Q244" s="131">
        <v>1E-4</v>
      </c>
      <c r="R244" s="131">
        <f>Q244*H244</f>
        <v>1.0200000000000001E-2</v>
      </c>
      <c r="S244" s="131">
        <v>0</v>
      </c>
      <c r="T244" s="132">
        <f>S244*H244</f>
        <v>0</v>
      </c>
      <c r="AR244" s="133" t="s">
        <v>200</v>
      </c>
      <c r="AT244" s="133" t="s">
        <v>125</v>
      </c>
      <c r="AU244" s="133" t="s">
        <v>129</v>
      </c>
      <c r="AY244" s="14" t="s">
        <v>122</v>
      </c>
      <c r="BE244" s="134">
        <f>IF(N244="základní",J244,0)</f>
        <v>0</v>
      </c>
      <c r="BF244" s="134">
        <f>IF(N244="snížená",J244,0)</f>
        <v>14688</v>
      </c>
      <c r="BG244" s="134">
        <f>IF(N244="zákl. přenesená",J244,0)</f>
        <v>0</v>
      </c>
      <c r="BH244" s="134">
        <f>IF(N244="sníž. přenesená",J244,0)</f>
        <v>0</v>
      </c>
      <c r="BI244" s="134">
        <f>IF(N244="nulová",J244,0)</f>
        <v>0</v>
      </c>
      <c r="BJ244" s="14" t="s">
        <v>129</v>
      </c>
      <c r="BK244" s="134">
        <f>ROUND(I244*H244,2)</f>
        <v>14688</v>
      </c>
      <c r="BL244" s="14" t="s">
        <v>200</v>
      </c>
      <c r="BM244" s="133" t="s">
        <v>452</v>
      </c>
    </row>
    <row r="245" spans="2:65" s="12" customFormat="1">
      <c r="B245" s="135"/>
      <c r="D245" s="136" t="s">
        <v>131</v>
      </c>
      <c r="E245" s="137" t="s">
        <v>1</v>
      </c>
      <c r="F245" s="138" t="s">
        <v>453</v>
      </c>
      <c r="H245" s="139">
        <v>102</v>
      </c>
      <c r="L245" s="135"/>
      <c r="M245" s="140"/>
      <c r="T245" s="141"/>
      <c r="AT245" s="137" t="s">
        <v>131</v>
      </c>
      <c r="AU245" s="137" t="s">
        <v>129</v>
      </c>
      <c r="AV245" s="12" t="s">
        <v>129</v>
      </c>
      <c r="AW245" s="12" t="s">
        <v>28</v>
      </c>
      <c r="AX245" s="12" t="s">
        <v>19</v>
      </c>
      <c r="AY245" s="137" t="s">
        <v>122</v>
      </c>
    </row>
    <row r="246" spans="2:65" s="1" customFormat="1" ht="13.9" customHeight="1">
      <c r="B246" s="121"/>
      <c r="C246" s="122" t="s">
        <v>454</v>
      </c>
      <c r="D246" s="122" t="s">
        <v>125</v>
      </c>
      <c r="E246" s="123" t="s">
        <v>455</v>
      </c>
      <c r="F246" s="124" t="s">
        <v>456</v>
      </c>
      <c r="G246" s="125" t="s">
        <v>128</v>
      </c>
      <c r="H246" s="126">
        <v>104</v>
      </c>
      <c r="I246" s="127">
        <v>31</v>
      </c>
      <c r="J246" s="127">
        <f t="shared" ref="J246:J257" si="30">ROUND(I246*H246,2)</f>
        <v>3224</v>
      </c>
      <c r="K246" s="128"/>
      <c r="L246" s="26"/>
      <c r="M246" s="129" t="s">
        <v>1</v>
      </c>
      <c r="N246" s="130" t="s">
        <v>39</v>
      </c>
      <c r="O246" s="131">
        <v>6.2E-2</v>
      </c>
      <c r="P246" s="131">
        <f t="shared" ref="P246:P257" si="31">O246*H246</f>
        <v>6.4480000000000004</v>
      </c>
      <c r="Q246" s="131">
        <v>0</v>
      </c>
      <c r="R246" s="131">
        <f t="shared" ref="R246:R257" si="32">Q246*H246</f>
        <v>0</v>
      </c>
      <c r="S246" s="131">
        <v>5.2999999999999998E-4</v>
      </c>
      <c r="T246" s="132">
        <f t="shared" ref="T246:T257" si="33">S246*H246</f>
        <v>5.5119999999999995E-2</v>
      </c>
      <c r="AR246" s="133" t="s">
        <v>200</v>
      </c>
      <c r="AT246" s="133" t="s">
        <v>125</v>
      </c>
      <c r="AU246" s="133" t="s">
        <v>129</v>
      </c>
      <c r="AY246" s="14" t="s">
        <v>122</v>
      </c>
      <c r="BE246" s="134">
        <f t="shared" ref="BE246:BE257" si="34">IF(N246="základní",J246,0)</f>
        <v>0</v>
      </c>
      <c r="BF246" s="134">
        <f t="shared" ref="BF246:BF257" si="35">IF(N246="snížená",J246,0)</f>
        <v>3224</v>
      </c>
      <c r="BG246" s="134">
        <f t="shared" ref="BG246:BG257" si="36">IF(N246="zákl. přenesená",J246,0)</f>
        <v>0</v>
      </c>
      <c r="BH246" s="134">
        <f t="shared" ref="BH246:BH257" si="37">IF(N246="sníž. přenesená",J246,0)</f>
        <v>0</v>
      </c>
      <c r="BI246" s="134">
        <f t="shared" ref="BI246:BI257" si="38">IF(N246="nulová",J246,0)</f>
        <v>0</v>
      </c>
      <c r="BJ246" s="14" t="s">
        <v>129</v>
      </c>
      <c r="BK246" s="134">
        <f t="shared" ref="BK246:BK257" si="39">ROUND(I246*H246,2)</f>
        <v>3224</v>
      </c>
      <c r="BL246" s="14" t="s">
        <v>200</v>
      </c>
      <c r="BM246" s="133" t="s">
        <v>457</v>
      </c>
    </row>
    <row r="247" spans="2:65" s="1" customFormat="1" ht="22.9" customHeight="1">
      <c r="B247" s="121"/>
      <c r="C247" s="122" t="s">
        <v>458</v>
      </c>
      <c r="D247" s="122" t="s">
        <v>125</v>
      </c>
      <c r="E247" s="123" t="s">
        <v>459</v>
      </c>
      <c r="F247" s="124" t="s">
        <v>460</v>
      </c>
      <c r="G247" s="125" t="s">
        <v>128</v>
      </c>
      <c r="H247" s="126">
        <v>4</v>
      </c>
      <c r="I247" s="127">
        <v>335</v>
      </c>
      <c r="J247" s="127">
        <f t="shared" si="30"/>
        <v>1340</v>
      </c>
      <c r="K247" s="128"/>
      <c r="L247" s="26"/>
      <c r="M247" s="129" t="s">
        <v>1</v>
      </c>
      <c r="N247" s="130" t="s">
        <v>39</v>
      </c>
      <c r="O247" s="131">
        <v>0.16</v>
      </c>
      <c r="P247" s="131">
        <f t="shared" si="31"/>
        <v>0.64</v>
      </c>
      <c r="Q247" s="131">
        <v>2.3000000000000001E-4</v>
      </c>
      <c r="R247" s="131">
        <f t="shared" si="32"/>
        <v>9.2000000000000003E-4</v>
      </c>
      <c r="S247" s="131">
        <v>0</v>
      </c>
      <c r="T247" s="132">
        <f t="shared" si="33"/>
        <v>0</v>
      </c>
      <c r="AR247" s="133" t="s">
        <v>200</v>
      </c>
      <c r="AT247" s="133" t="s">
        <v>125</v>
      </c>
      <c r="AU247" s="133" t="s">
        <v>129</v>
      </c>
      <c r="AY247" s="14" t="s">
        <v>122</v>
      </c>
      <c r="BE247" s="134">
        <f t="shared" si="34"/>
        <v>0</v>
      </c>
      <c r="BF247" s="134">
        <f t="shared" si="35"/>
        <v>1340</v>
      </c>
      <c r="BG247" s="134">
        <f t="shared" si="36"/>
        <v>0</v>
      </c>
      <c r="BH247" s="134">
        <f t="shared" si="37"/>
        <v>0</v>
      </c>
      <c r="BI247" s="134">
        <f t="shared" si="38"/>
        <v>0</v>
      </c>
      <c r="BJ247" s="14" t="s">
        <v>129</v>
      </c>
      <c r="BK247" s="134">
        <f t="shared" si="39"/>
        <v>1340</v>
      </c>
      <c r="BL247" s="14" t="s">
        <v>200</v>
      </c>
      <c r="BM247" s="133" t="s">
        <v>461</v>
      </c>
    </row>
    <row r="248" spans="2:65" s="1" customFormat="1" ht="22.9" customHeight="1">
      <c r="B248" s="121"/>
      <c r="C248" s="122" t="s">
        <v>462</v>
      </c>
      <c r="D248" s="122" t="s">
        <v>125</v>
      </c>
      <c r="E248" s="123" t="s">
        <v>463</v>
      </c>
      <c r="F248" s="124" t="s">
        <v>460</v>
      </c>
      <c r="G248" s="125" t="s">
        <v>128</v>
      </c>
      <c r="H248" s="126">
        <v>104</v>
      </c>
      <c r="I248" s="127">
        <v>456</v>
      </c>
      <c r="J248" s="127">
        <f t="shared" si="30"/>
        <v>47424</v>
      </c>
      <c r="K248" s="128"/>
      <c r="L248" s="26"/>
      <c r="M248" s="129" t="s">
        <v>1</v>
      </c>
      <c r="N248" s="130" t="s">
        <v>39</v>
      </c>
      <c r="O248" s="131">
        <v>0.2</v>
      </c>
      <c r="P248" s="131">
        <f t="shared" si="31"/>
        <v>20.8</v>
      </c>
      <c r="Q248" s="131">
        <v>3.5E-4</v>
      </c>
      <c r="R248" s="131">
        <f t="shared" si="32"/>
        <v>3.6400000000000002E-2</v>
      </c>
      <c r="S248" s="131">
        <v>0</v>
      </c>
      <c r="T248" s="132">
        <f t="shared" si="33"/>
        <v>0</v>
      </c>
      <c r="AR248" s="133" t="s">
        <v>200</v>
      </c>
      <c r="AT248" s="133" t="s">
        <v>125</v>
      </c>
      <c r="AU248" s="133" t="s">
        <v>129</v>
      </c>
      <c r="AY248" s="14" t="s">
        <v>122</v>
      </c>
      <c r="BE248" s="134">
        <f t="shared" si="34"/>
        <v>0</v>
      </c>
      <c r="BF248" s="134">
        <f t="shared" si="35"/>
        <v>47424</v>
      </c>
      <c r="BG248" s="134">
        <f t="shared" si="36"/>
        <v>0</v>
      </c>
      <c r="BH248" s="134">
        <f t="shared" si="37"/>
        <v>0</v>
      </c>
      <c r="BI248" s="134">
        <f t="shared" si="38"/>
        <v>0</v>
      </c>
      <c r="BJ248" s="14" t="s">
        <v>129</v>
      </c>
      <c r="BK248" s="134">
        <f t="shared" si="39"/>
        <v>47424</v>
      </c>
      <c r="BL248" s="14" t="s">
        <v>200</v>
      </c>
      <c r="BM248" s="133" t="s">
        <v>464</v>
      </c>
    </row>
    <row r="249" spans="2:65" s="1" customFormat="1" ht="13.9" customHeight="1">
      <c r="B249" s="121"/>
      <c r="C249" s="142" t="s">
        <v>465</v>
      </c>
      <c r="D249" s="142" t="s">
        <v>151</v>
      </c>
      <c r="E249" s="143" t="s">
        <v>466</v>
      </c>
      <c r="F249" s="144" t="s">
        <v>467</v>
      </c>
      <c r="G249" s="145" t="s">
        <v>468</v>
      </c>
      <c r="H249" s="146">
        <v>108</v>
      </c>
      <c r="I249" s="147">
        <v>139</v>
      </c>
      <c r="J249" s="147">
        <f t="shared" si="30"/>
        <v>15012</v>
      </c>
      <c r="K249" s="148"/>
      <c r="L249" s="149"/>
      <c r="M249" s="150" t="s">
        <v>1</v>
      </c>
      <c r="N249" s="151" t="s">
        <v>39</v>
      </c>
      <c r="O249" s="131">
        <v>0</v>
      </c>
      <c r="P249" s="131">
        <f t="shared" si="31"/>
        <v>0</v>
      </c>
      <c r="Q249" s="131">
        <v>5.5000000000000003E-4</v>
      </c>
      <c r="R249" s="131">
        <f t="shared" si="32"/>
        <v>5.9400000000000001E-2</v>
      </c>
      <c r="S249" s="131">
        <v>0</v>
      </c>
      <c r="T249" s="132">
        <f t="shared" si="33"/>
        <v>0</v>
      </c>
      <c r="AR249" s="133" t="s">
        <v>233</v>
      </c>
      <c r="AT249" s="133" t="s">
        <v>151</v>
      </c>
      <c r="AU249" s="133" t="s">
        <v>129</v>
      </c>
      <c r="AY249" s="14" t="s">
        <v>122</v>
      </c>
      <c r="BE249" s="134">
        <f t="shared" si="34"/>
        <v>0</v>
      </c>
      <c r="BF249" s="134">
        <f t="shared" si="35"/>
        <v>15012</v>
      </c>
      <c r="BG249" s="134">
        <f t="shared" si="36"/>
        <v>0</v>
      </c>
      <c r="BH249" s="134">
        <f t="shared" si="37"/>
        <v>0</v>
      </c>
      <c r="BI249" s="134">
        <f t="shared" si="38"/>
        <v>0</v>
      </c>
      <c r="BJ249" s="14" t="s">
        <v>129</v>
      </c>
      <c r="BK249" s="134">
        <f t="shared" si="39"/>
        <v>15012</v>
      </c>
      <c r="BL249" s="14" t="s">
        <v>200</v>
      </c>
      <c r="BM249" s="133" t="s">
        <v>469</v>
      </c>
    </row>
    <row r="250" spans="2:65" s="1" customFormat="1" ht="13.9" customHeight="1">
      <c r="B250" s="121"/>
      <c r="C250" s="142" t="s">
        <v>470</v>
      </c>
      <c r="D250" s="142" t="s">
        <v>151</v>
      </c>
      <c r="E250" s="143" t="s">
        <v>471</v>
      </c>
      <c r="F250" s="144" t="s">
        <v>472</v>
      </c>
      <c r="G250" s="145" t="s">
        <v>128</v>
      </c>
      <c r="H250" s="146">
        <v>104</v>
      </c>
      <c r="I250" s="147">
        <v>38</v>
      </c>
      <c r="J250" s="147">
        <f t="shared" si="30"/>
        <v>3952</v>
      </c>
      <c r="K250" s="148"/>
      <c r="L250" s="149"/>
      <c r="M250" s="150" t="s">
        <v>1</v>
      </c>
      <c r="N250" s="151" t="s">
        <v>39</v>
      </c>
      <c r="O250" s="131">
        <v>0</v>
      </c>
      <c r="P250" s="131">
        <f t="shared" si="31"/>
        <v>0</v>
      </c>
      <c r="Q250" s="131">
        <v>4.0000000000000003E-5</v>
      </c>
      <c r="R250" s="131">
        <f t="shared" si="32"/>
        <v>4.1600000000000005E-3</v>
      </c>
      <c r="S250" s="131">
        <v>0</v>
      </c>
      <c r="T250" s="132">
        <f t="shared" si="33"/>
        <v>0</v>
      </c>
      <c r="AR250" s="133" t="s">
        <v>233</v>
      </c>
      <c r="AT250" s="133" t="s">
        <v>151</v>
      </c>
      <c r="AU250" s="133" t="s">
        <v>129</v>
      </c>
      <c r="AY250" s="14" t="s">
        <v>122</v>
      </c>
      <c r="BE250" s="134">
        <f t="shared" si="34"/>
        <v>0</v>
      </c>
      <c r="BF250" s="134">
        <f t="shared" si="35"/>
        <v>3952</v>
      </c>
      <c r="BG250" s="134">
        <f t="shared" si="36"/>
        <v>0</v>
      </c>
      <c r="BH250" s="134">
        <f t="shared" si="37"/>
        <v>0</v>
      </c>
      <c r="BI250" s="134">
        <f t="shared" si="38"/>
        <v>0</v>
      </c>
      <c r="BJ250" s="14" t="s">
        <v>129</v>
      </c>
      <c r="BK250" s="134">
        <f t="shared" si="39"/>
        <v>3952</v>
      </c>
      <c r="BL250" s="14" t="s">
        <v>200</v>
      </c>
      <c r="BM250" s="133" t="s">
        <v>473</v>
      </c>
    </row>
    <row r="251" spans="2:65" s="1" customFormat="1" ht="13.9" customHeight="1">
      <c r="B251" s="121"/>
      <c r="C251" s="122" t="s">
        <v>474</v>
      </c>
      <c r="D251" s="122" t="s">
        <v>125</v>
      </c>
      <c r="E251" s="123" t="s">
        <v>475</v>
      </c>
      <c r="F251" s="124" t="s">
        <v>476</v>
      </c>
      <c r="G251" s="125" t="s">
        <v>128</v>
      </c>
      <c r="H251" s="126">
        <v>108</v>
      </c>
      <c r="I251" s="127">
        <v>28</v>
      </c>
      <c r="J251" s="127">
        <f t="shared" si="30"/>
        <v>3024</v>
      </c>
      <c r="K251" s="128"/>
      <c r="L251" s="26"/>
      <c r="M251" s="129" t="s">
        <v>1</v>
      </c>
      <c r="N251" s="130" t="s">
        <v>39</v>
      </c>
      <c r="O251" s="131">
        <v>6.2E-2</v>
      </c>
      <c r="P251" s="131">
        <f t="shared" si="31"/>
        <v>6.6959999999999997</v>
      </c>
      <c r="Q251" s="131">
        <v>0</v>
      </c>
      <c r="R251" s="131">
        <f t="shared" si="32"/>
        <v>0</v>
      </c>
      <c r="S251" s="131">
        <v>5.4900000000000001E-3</v>
      </c>
      <c r="T251" s="132">
        <f t="shared" si="33"/>
        <v>0.59292</v>
      </c>
      <c r="AR251" s="133" t="s">
        <v>200</v>
      </c>
      <c r="AT251" s="133" t="s">
        <v>125</v>
      </c>
      <c r="AU251" s="133" t="s">
        <v>129</v>
      </c>
      <c r="AY251" s="14" t="s">
        <v>122</v>
      </c>
      <c r="BE251" s="134">
        <f t="shared" si="34"/>
        <v>0</v>
      </c>
      <c r="BF251" s="134">
        <f t="shared" si="35"/>
        <v>3024</v>
      </c>
      <c r="BG251" s="134">
        <f t="shared" si="36"/>
        <v>0</v>
      </c>
      <c r="BH251" s="134">
        <f t="shared" si="37"/>
        <v>0</v>
      </c>
      <c r="BI251" s="134">
        <f t="shared" si="38"/>
        <v>0</v>
      </c>
      <c r="BJ251" s="14" t="s">
        <v>129</v>
      </c>
      <c r="BK251" s="134">
        <f t="shared" si="39"/>
        <v>3024</v>
      </c>
      <c r="BL251" s="14" t="s">
        <v>200</v>
      </c>
      <c r="BM251" s="133" t="s">
        <v>477</v>
      </c>
    </row>
    <row r="252" spans="2:65" s="1" customFormat="1" ht="13.9" customHeight="1">
      <c r="B252" s="121"/>
      <c r="C252" s="122" t="s">
        <v>478</v>
      </c>
      <c r="D252" s="122" t="s">
        <v>125</v>
      </c>
      <c r="E252" s="123" t="s">
        <v>479</v>
      </c>
      <c r="F252" s="124" t="s">
        <v>480</v>
      </c>
      <c r="G252" s="125" t="s">
        <v>128</v>
      </c>
      <c r="H252" s="126">
        <v>108</v>
      </c>
      <c r="I252" s="127">
        <v>380</v>
      </c>
      <c r="J252" s="127">
        <f t="shared" si="30"/>
        <v>41040</v>
      </c>
      <c r="K252" s="128"/>
      <c r="L252" s="26"/>
      <c r="M252" s="129" t="s">
        <v>1</v>
      </c>
      <c r="N252" s="130" t="s">
        <v>39</v>
      </c>
      <c r="O252" s="131">
        <v>0.29799999999999999</v>
      </c>
      <c r="P252" s="131">
        <f t="shared" si="31"/>
        <v>32.183999999999997</v>
      </c>
      <c r="Q252" s="131">
        <v>5.6999999999999998E-4</v>
      </c>
      <c r="R252" s="131">
        <f t="shared" si="32"/>
        <v>6.1559999999999997E-2</v>
      </c>
      <c r="S252" s="131">
        <v>0</v>
      </c>
      <c r="T252" s="132">
        <f t="shared" si="33"/>
        <v>0</v>
      </c>
      <c r="AR252" s="133" t="s">
        <v>200</v>
      </c>
      <c r="AT252" s="133" t="s">
        <v>125</v>
      </c>
      <c r="AU252" s="133" t="s">
        <v>129</v>
      </c>
      <c r="AY252" s="14" t="s">
        <v>122</v>
      </c>
      <c r="BE252" s="134">
        <f t="shared" si="34"/>
        <v>0</v>
      </c>
      <c r="BF252" s="134">
        <f t="shared" si="35"/>
        <v>41040</v>
      </c>
      <c r="BG252" s="134">
        <f t="shared" si="36"/>
        <v>0</v>
      </c>
      <c r="BH252" s="134">
        <f t="shared" si="37"/>
        <v>0</v>
      </c>
      <c r="BI252" s="134">
        <f t="shared" si="38"/>
        <v>0</v>
      </c>
      <c r="BJ252" s="14" t="s">
        <v>129</v>
      </c>
      <c r="BK252" s="134">
        <f t="shared" si="39"/>
        <v>41040</v>
      </c>
      <c r="BL252" s="14" t="s">
        <v>200</v>
      </c>
      <c r="BM252" s="133" t="s">
        <v>481</v>
      </c>
    </row>
    <row r="253" spans="2:65" s="1" customFormat="1" ht="22.9" customHeight="1">
      <c r="B253" s="121"/>
      <c r="C253" s="142" t="s">
        <v>482</v>
      </c>
      <c r="D253" s="142" t="s">
        <v>151</v>
      </c>
      <c r="E253" s="143" t="s">
        <v>483</v>
      </c>
      <c r="F253" s="144" t="s">
        <v>484</v>
      </c>
      <c r="G253" s="145" t="s">
        <v>128</v>
      </c>
      <c r="H253" s="146">
        <v>108</v>
      </c>
      <c r="I253" s="147">
        <v>1150</v>
      </c>
      <c r="J253" s="147">
        <f t="shared" si="30"/>
        <v>124200</v>
      </c>
      <c r="K253" s="148"/>
      <c r="L253" s="149"/>
      <c r="M253" s="150" t="s">
        <v>1</v>
      </c>
      <c r="N253" s="151" t="s">
        <v>39</v>
      </c>
      <c r="O253" s="131">
        <v>0</v>
      </c>
      <c r="P253" s="131">
        <f t="shared" si="31"/>
        <v>0</v>
      </c>
      <c r="Q253" s="131">
        <v>9.2000000000000003E-4</v>
      </c>
      <c r="R253" s="131">
        <f t="shared" si="32"/>
        <v>9.9360000000000004E-2</v>
      </c>
      <c r="S253" s="131">
        <v>0</v>
      </c>
      <c r="T253" s="132">
        <f t="shared" si="33"/>
        <v>0</v>
      </c>
      <c r="AR253" s="133" t="s">
        <v>233</v>
      </c>
      <c r="AT253" s="133" t="s">
        <v>151</v>
      </c>
      <c r="AU253" s="133" t="s">
        <v>129</v>
      </c>
      <c r="AY253" s="14" t="s">
        <v>122</v>
      </c>
      <c r="BE253" s="134">
        <f t="shared" si="34"/>
        <v>0</v>
      </c>
      <c r="BF253" s="134">
        <f t="shared" si="35"/>
        <v>124200</v>
      </c>
      <c r="BG253" s="134">
        <f t="shared" si="36"/>
        <v>0</v>
      </c>
      <c r="BH253" s="134">
        <f t="shared" si="37"/>
        <v>0</v>
      </c>
      <c r="BI253" s="134">
        <f t="shared" si="38"/>
        <v>0</v>
      </c>
      <c r="BJ253" s="14" t="s">
        <v>129</v>
      </c>
      <c r="BK253" s="134">
        <f t="shared" si="39"/>
        <v>124200</v>
      </c>
      <c r="BL253" s="14" t="s">
        <v>200</v>
      </c>
      <c r="BM253" s="133" t="s">
        <v>485</v>
      </c>
    </row>
    <row r="254" spans="2:65" s="1" customFormat="1" ht="22.9" customHeight="1">
      <c r="B254" s="121"/>
      <c r="C254" s="122" t="s">
        <v>486</v>
      </c>
      <c r="D254" s="122" t="s">
        <v>125</v>
      </c>
      <c r="E254" s="123" t="s">
        <v>487</v>
      </c>
      <c r="F254" s="124" t="s">
        <v>488</v>
      </c>
      <c r="G254" s="125" t="s">
        <v>199</v>
      </c>
      <c r="H254" s="126">
        <v>633</v>
      </c>
      <c r="I254" s="127">
        <v>60</v>
      </c>
      <c r="J254" s="127">
        <f t="shared" si="30"/>
        <v>37980</v>
      </c>
      <c r="K254" s="128"/>
      <c r="L254" s="26"/>
      <c r="M254" s="129" t="s">
        <v>1</v>
      </c>
      <c r="N254" s="130" t="s">
        <v>39</v>
      </c>
      <c r="O254" s="131">
        <v>6.7000000000000004E-2</v>
      </c>
      <c r="P254" s="131">
        <f t="shared" si="31"/>
        <v>42.411000000000001</v>
      </c>
      <c r="Q254" s="131">
        <v>1.9000000000000001E-4</v>
      </c>
      <c r="R254" s="131">
        <f t="shared" si="32"/>
        <v>0.12027</v>
      </c>
      <c r="S254" s="131">
        <v>0</v>
      </c>
      <c r="T254" s="132">
        <f t="shared" si="33"/>
        <v>0</v>
      </c>
      <c r="AR254" s="133" t="s">
        <v>200</v>
      </c>
      <c r="AT254" s="133" t="s">
        <v>125</v>
      </c>
      <c r="AU254" s="133" t="s">
        <v>129</v>
      </c>
      <c r="AY254" s="14" t="s">
        <v>122</v>
      </c>
      <c r="BE254" s="134">
        <f t="shared" si="34"/>
        <v>0</v>
      </c>
      <c r="BF254" s="134">
        <f t="shared" si="35"/>
        <v>37980</v>
      </c>
      <c r="BG254" s="134">
        <f t="shared" si="36"/>
        <v>0</v>
      </c>
      <c r="BH254" s="134">
        <f t="shared" si="37"/>
        <v>0</v>
      </c>
      <c r="BI254" s="134">
        <f t="shared" si="38"/>
        <v>0</v>
      </c>
      <c r="BJ254" s="14" t="s">
        <v>129</v>
      </c>
      <c r="BK254" s="134">
        <f t="shared" si="39"/>
        <v>37980</v>
      </c>
      <c r="BL254" s="14" t="s">
        <v>200</v>
      </c>
      <c r="BM254" s="133" t="s">
        <v>489</v>
      </c>
    </row>
    <row r="255" spans="2:65" s="1" customFormat="1" ht="13.9" customHeight="1">
      <c r="B255" s="121"/>
      <c r="C255" s="122" t="s">
        <v>490</v>
      </c>
      <c r="D255" s="122" t="s">
        <v>125</v>
      </c>
      <c r="E255" s="123" t="s">
        <v>491</v>
      </c>
      <c r="F255" s="124" t="s">
        <v>492</v>
      </c>
      <c r="G255" s="125" t="s">
        <v>199</v>
      </c>
      <c r="H255" s="126">
        <v>633</v>
      </c>
      <c r="I255" s="127">
        <v>40</v>
      </c>
      <c r="J255" s="127">
        <f t="shared" si="30"/>
        <v>25320</v>
      </c>
      <c r="K255" s="128"/>
      <c r="L255" s="26"/>
      <c r="M255" s="129" t="s">
        <v>1</v>
      </c>
      <c r="N255" s="130" t="s">
        <v>39</v>
      </c>
      <c r="O255" s="131">
        <v>8.2000000000000003E-2</v>
      </c>
      <c r="P255" s="131">
        <f t="shared" si="31"/>
        <v>51.905999999999999</v>
      </c>
      <c r="Q255" s="131">
        <v>1.0000000000000001E-5</v>
      </c>
      <c r="R255" s="131">
        <f t="shared" si="32"/>
        <v>6.3300000000000006E-3</v>
      </c>
      <c r="S255" s="131">
        <v>0</v>
      </c>
      <c r="T255" s="132">
        <f t="shared" si="33"/>
        <v>0</v>
      </c>
      <c r="AR255" s="133" t="s">
        <v>200</v>
      </c>
      <c r="AT255" s="133" t="s">
        <v>125</v>
      </c>
      <c r="AU255" s="133" t="s">
        <v>129</v>
      </c>
      <c r="AY255" s="14" t="s">
        <v>122</v>
      </c>
      <c r="BE255" s="134">
        <f t="shared" si="34"/>
        <v>0</v>
      </c>
      <c r="BF255" s="134">
        <f t="shared" si="35"/>
        <v>25320</v>
      </c>
      <c r="BG255" s="134">
        <f t="shared" si="36"/>
        <v>0</v>
      </c>
      <c r="BH255" s="134">
        <f t="shared" si="37"/>
        <v>0</v>
      </c>
      <c r="BI255" s="134">
        <f t="shared" si="38"/>
        <v>0</v>
      </c>
      <c r="BJ255" s="14" t="s">
        <v>129</v>
      </c>
      <c r="BK255" s="134">
        <f t="shared" si="39"/>
        <v>25320</v>
      </c>
      <c r="BL255" s="14" t="s">
        <v>200</v>
      </c>
      <c r="BM255" s="133" t="s">
        <v>493</v>
      </c>
    </row>
    <row r="256" spans="2:65" s="1" customFormat="1" ht="22.9" customHeight="1">
      <c r="B256" s="121"/>
      <c r="C256" s="122" t="s">
        <v>494</v>
      </c>
      <c r="D256" s="122" t="s">
        <v>125</v>
      </c>
      <c r="E256" s="123" t="s">
        <v>495</v>
      </c>
      <c r="F256" s="124" t="s">
        <v>496</v>
      </c>
      <c r="G256" s="125" t="s">
        <v>175</v>
      </c>
      <c r="H256" s="126">
        <v>1.405</v>
      </c>
      <c r="I256" s="127">
        <v>690</v>
      </c>
      <c r="J256" s="127">
        <f t="shared" si="30"/>
        <v>969.45</v>
      </c>
      <c r="K256" s="128"/>
      <c r="L256" s="26"/>
      <c r="M256" s="129" t="s">
        <v>1</v>
      </c>
      <c r="N256" s="130" t="s">
        <v>39</v>
      </c>
      <c r="O256" s="131">
        <v>1.421</v>
      </c>
      <c r="P256" s="131">
        <f t="shared" si="31"/>
        <v>1.9965050000000002</v>
      </c>
      <c r="Q256" s="131">
        <v>0</v>
      </c>
      <c r="R256" s="131">
        <f t="shared" si="32"/>
        <v>0</v>
      </c>
      <c r="S256" s="131">
        <v>0</v>
      </c>
      <c r="T256" s="132">
        <f t="shared" si="33"/>
        <v>0</v>
      </c>
      <c r="AR256" s="133" t="s">
        <v>200</v>
      </c>
      <c r="AT256" s="133" t="s">
        <v>125</v>
      </c>
      <c r="AU256" s="133" t="s">
        <v>129</v>
      </c>
      <c r="AY256" s="14" t="s">
        <v>122</v>
      </c>
      <c r="BE256" s="134">
        <f t="shared" si="34"/>
        <v>0</v>
      </c>
      <c r="BF256" s="134">
        <f t="shared" si="35"/>
        <v>969.45</v>
      </c>
      <c r="BG256" s="134">
        <f t="shared" si="36"/>
        <v>0</v>
      </c>
      <c r="BH256" s="134">
        <f t="shared" si="37"/>
        <v>0</v>
      </c>
      <c r="BI256" s="134">
        <f t="shared" si="38"/>
        <v>0</v>
      </c>
      <c r="BJ256" s="14" t="s">
        <v>129</v>
      </c>
      <c r="BK256" s="134">
        <f t="shared" si="39"/>
        <v>969.45</v>
      </c>
      <c r="BL256" s="14" t="s">
        <v>200</v>
      </c>
      <c r="BM256" s="133" t="s">
        <v>497</v>
      </c>
    </row>
    <row r="257" spans="2:65" s="1" customFormat="1" ht="22.9" customHeight="1">
      <c r="B257" s="121"/>
      <c r="C257" s="122" t="s">
        <v>498</v>
      </c>
      <c r="D257" s="122" t="s">
        <v>125</v>
      </c>
      <c r="E257" s="123" t="s">
        <v>499</v>
      </c>
      <c r="F257" s="124" t="s">
        <v>500</v>
      </c>
      <c r="G257" s="125" t="s">
        <v>175</v>
      </c>
      <c r="H257" s="126">
        <v>1.405</v>
      </c>
      <c r="I257" s="127">
        <v>660</v>
      </c>
      <c r="J257" s="127">
        <f t="shared" si="30"/>
        <v>927.3</v>
      </c>
      <c r="K257" s="128"/>
      <c r="L257" s="26"/>
      <c r="M257" s="129" t="s">
        <v>1</v>
      </c>
      <c r="N257" s="130" t="s">
        <v>39</v>
      </c>
      <c r="O257" s="131">
        <v>1.18</v>
      </c>
      <c r="P257" s="131">
        <f t="shared" si="31"/>
        <v>1.6578999999999999</v>
      </c>
      <c r="Q257" s="131">
        <v>0</v>
      </c>
      <c r="R257" s="131">
        <f t="shared" si="32"/>
        <v>0</v>
      </c>
      <c r="S257" s="131">
        <v>0</v>
      </c>
      <c r="T257" s="132">
        <f t="shared" si="33"/>
        <v>0</v>
      </c>
      <c r="AR257" s="133" t="s">
        <v>200</v>
      </c>
      <c r="AT257" s="133" t="s">
        <v>125</v>
      </c>
      <c r="AU257" s="133" t="s">
        <v>129</v>
      </c>
      <c r="AY257" s="14" t="s">
        <v>122</v>
      </c>
      <c r="BE257" s="134">
        <f t="shared" si="34"/>
        <v>0</v>
      </c>
      <c r="BF257" s="134">
        <f t="shared" si="35"/>
        <v>927.3</v>
      </c>
      <c r="BG257" s="134">
        <f t="shared" si="36"/>
        <v>0</v>
      </c>
      <c r="BH257" s="134">
        <f t="shared" si="37"/>
        <v>0</v>
      </c>
      <c r="BI257" s="134">
        <f t="shared" si="38"/>
        <v>0</v>
      </c>
      <c r="BJ257" s="14" t="s">
        <v>129</v>
      </c>
      <c r="BK257" s="134">
        <f t="shared" si="39"/>
        <v>927.3</v>
      </c>
      <c r="BL257" s="14" t="s">
        <v>200</v>
      </c>
      <c r="BM257" s="133" t="s">
        <v>501</v>
      </c>
    </row>
    <row r="258" spans="2:65" s="11" customFormat="1" ht="22.7" customHeight="1">
      <c r="B258" s="110"/>
      <c r="D258" s="111" t="s">
        <v>72</v>
      </c>
      <c r="E258" s="119" t="s">
        <v>502</v>
      </c>
      <c r="F258" s="119" t="s">
        <v>503</v>
      </c>
      <c r="J258" s="120">
        <f>BK258</f>
        <v>377626.87</v>
      </c>
      <c r="L258" s="110"/>
      <c r="M258" s="114"/>
      <c r="P258" s="115">
        <f>SUM(P259:P290)</f>
        <v>257.32020700000004</v>
      </c>
      <c r="R258" s="115">
        <f>SUM(R259:R290)</f>
        <v>0.80075999999999981</v>
      </c>
      <c r="T258" s="116">
        <f>SUM(T259:T290)</f>
        <v>0.9040999999999999</v>
      </c>
      <c r="AR258" s="111" t="s">
        <v>129</v>
      </c>
      <c r="AT258" s="117" t="s">
        <v>72</v>
      </c>
      <c r="AU258" s="117" t="s">
        <v>19</v>
      </c>
      <c r="AY258" s="111" t="s">
        <v>122</v>
      </c>
      <c r="BK258" s="118">
        <f>SUM(BK259:BK290)</f>
        <v>377626.87</v>
      </c>
    </row>
    <row r="259" spans="2:65" s="1" customFormat="1" ht="21.75" customHeight="1">
      <c r="B259" s="121"/>
      <c r="C259" s="122" t="s">
        <v>504</v>
      </c>
      <c r="D259" s="122" t="s">
        <v>125</v>
      </c>
      <c r="E259" s="123" t="s">
        <v>505</v>
      </c>
      <c r="F259" s="124" t="s">
        <v>506</v>
      </c>
      <c r="G259" s="125" t="s">
        <v>199</v>
      </c>
      <c r="H259" s="126">
        <v>68</v>
      </c>
      <c r="I259" s="127">
        <v>52</v>
      </c>
      <c r="J259" s="127">
        <f>ROUND(I259*H259,2)</f>
        <v>3536</v>
      </c>
      <c r="K259" s="128"/>
      <c r="L259" s="26"/>
      <c r="M259" s="129" t="s">
        <v>1</v>
      </c>
      <c r="N259" s="130" t="s">
        <v>39</v>
      </c>
      <c r="O259" s="131">
        <v>0.03</v>
      </c>
      <c r="P259" s="131">
        <f>O259*H259</f>
        <v>2.04</v>
      </c>
      <c r="Q259" s="131">
        <v>1.1E-4</v>
      </c>
      <c r="R259" s="131">
        <f>Q259*H259</f>
        <v>7.4800000000000005E-3</v>
      </c>
      <c r="S259" s="131">
        <v>2.15E-3</v>
      </c>
      <c r="T259" s="132">
        <f>S259*H259</f>
        <v>0.1462</v>
      </c>
      <c r="AR259" s="133" t="s">
        <v>200</v>
      </c>
      <c r="AT259" s="133" t="s">
        <v>125</v>
      </c>
      <c r="AU259" s="133" t="s">
        <v>129</v>
      </c>
      <c r="AY259" s="14" t="s">
        <v>122</v>
      </c>
      <c r="BE259" s="134">
        <f>IF(N259="základní",J259,0)</f>
        <v>0</v>
      </c>
      <c r="BF259" s="134">
        <f>IF(N259="snížená",J259,0)</f>
        <v>3536</v>
      </c>
      <c r="BG259" s="134">
        <f>IF(N259="zákl. přenesená",J259,0)</f>
        <v>0</v>
      </c>
      <c r="BH259" s="134">
        <f>IF(N259="sníž. přenesená",J259,0)</f>
        <v>0</v>
      </c>
      <c r="BI259" s="134">
        <f>IF(N259="nulová",J259,0)</f>
        <v>0</v>
      </c>
      <c r="BJ259" s="14" t="s">
        <v>129</v>
      </c>
      <c r="BK259" s="134">
        <f>ROUND(I259*H259,2)</f>
        <v>3536</v>
      </c>
      <c r="BL259" s="14" t="s">
        <v>200</v>
      </c>
      <c r="BM259" s="133" t="s">
        <v>507</v>
      </c>
    </row>
    <row r="260" spans="2:65" s="12" customFormat="1">
      <c r="B260" s="135"/>
      <c r="D260" s="136" t="s">
        <v>131</v>
      </c>
      <c r="E260" s="137" t="s">
        <v>1</v>
      </c>
      <c r="F260" s="138" t="s">
        <v>508</v>
      </c>
      <c r="H260" s="139">
        <v>68</v>
      </c>
      <c r="L260" s="135"/>
      <c r="M260" s="140"/>
      <c r="T260" s="141"/>
      <c r="AT260" s="137" t="s">
        <v>131</v>
      </c>
      <c r="AU260" s="137" t="s">
        <v>129</v>
      </c>
      <c r="AV260" s="12" t="s">
        <v>129</v>
      </c>
      <c r="AW260" s="12" t="s">
        <v>28</v>
      </c>
      <c r="AX260" s="12" t="s">
        <v>19</v>
      </c>
      <c r="AY260" s="137" t="s">
        <v>122</v>
      </c>
    </row>
    <row r="261" spans="2:65" s="1" customFormat="1" ht="13.9" customHeight="1">
      <c r="B261" s="121"/>
      <c r="C261" s="122" t="s">
        <v>509</v>
      </c>
      <c r="D261" s="122" t="s">
        <v>125</v>
      </c>
      <c r="E261" s="123" t="s">
        <v>510</v>
      </c>
      <c r="F261" s="124" t="s">
        <v>511</v>
      </c>
      <c r="G261" s="125" t="s">
        <v>199</v>
      </c>
      <c r="H261" s="126">
        <v>121</v>
      </c>
      <c r="I261" s="127">
        <v>148</v>
      </c>
      <c r="J261" s="127">
        <f>ROUND(I261*H261,2)</f>
        <v>17908</v>
      </c>
      <c r="K261" s="128"/>
      <c r="L261" s="26"/>
      <c r="M261" s="129" t="s">
        <v>1</v>
      </c>
      <c r="N261" s="130" t="s">
        <v>39</v>
      </c>
      <c r="O261" s="131">
        <v>4.3999999999999997E-2</v>
      </c>
      <c r="P261" s="131">
        <f>O261*H261</f>
        <v>5.3239999999999998</v>
      </c>
      <c r="Q261" s="131">
        <v>3.8999999999999999E-4</v>
      </c>
      <c r="R261" s="131">
        <f>Q261*H261</f>
        <v>4.7189999999999996E-2</v>
      </c>
      <c r="S261" s="131">
        <v>3.4199999999999999E-3</v>
      </c>
      <c r="T261" s="132">
        <f>S261*H261</f>
        <v>0.41381999999999997</v>
      </c>
      <c r="AR261" s="133" t="s">
        <v>200</v>
      </c>
      <c r="AT261" s="133" t="s">
        <v>125</v>
      </c>
      <c r="AU261" s="133" t="s">
        <v>129</v>
      </c>
      <c r="AY261" s="14" t="s">
        <v>122</v>
      </c>
      <c r="BE261" s="134">
        <f>IF(N261="základní",J261,0)</f>
        <v>0</v>
      </c>
      <c r="BF261" s="134">
        <f>IF(N261="snížená",J261,0)</f>
        <v>17908</v>
      </c>
      <c r="BG261" s="134">
        <f>IF(N261="zákl. přenesená",J261,0)</f>
        <v>0</v>
      </c>
      <c r="BH261" s="134">
        <f>IF(N261="sníž. přenesená",J261,0)</f>
        <v>0</v>
      </c>
      <c r="BI261" s="134">
        <f>IF(N261="nulová",J261,0)</f>
        <v>0</v>
      </c>
      <c r="BJ261" s="14" t="s">
        <v>129</v>
      </c>
      <c r="BK261" s="134">
        <f>ROUND(I261*H261,2)</f>
        <v>17908</v>
      </c>
      <c r="BL261" s="14" t="s">
        <v>200</v>
      </c>
      <c r="BM261" s="133" t="s">
        <v>512</v>
      </c>
    </row>
    <row r="262" spans="2:65" s="12" customFormat="1">
      <c r="B262" s="135"/>
      <c r="D262" s="136" t="s">
        <v>131</v>
      </c>
      <c r="E262" s="137" t="s">
        <v>1</v>
      </c>
      <c r="F262" s="138" t="s">
        <v>513</v>
      </c>
      <c r="H262" s="139">
        <v>121</v>
      </c>
      <c r="L262" s="135"/>
      <c r="M262" s="140"/>
      <c r="T262" s="141"/>
      <c r="AT262" s="137" t="s">
        <v>131</v>
      </c>
      <c r="AU262" s="137" t="s">
        <v>129</v>
      </c>
      <c r="AV262" s="12" t="s">
        <v>129</v>
      </c>
      <c r="AW262" s="12" t="s">
        <v>28</v>
      </c>
      <c r="AX262" s="12" t="s">
        <v>19</v>
      </c>
      <c r="AY262" s="137" t="s">
        <v>122</v>
      </c>
    </row>
    <row r="263" spans="2:65" s="1" customFormat="1" ht="13.9" customHeight="1">
      <c r="B263" s="121"/>
      <c r="C263" s="122" t="s">
        <v>514</v>
      </c>
      <c r="D263" s="122" t="s">
        <v>125</v>
      </c>
      <c r="E263" s="123" t="s">
        <v>515</v>
      </c>
      <c r="F263" s="124" t="s">
        <v>516</v>
      </c>
      <c r="G263" s="125" t="s">
        <v>199</v>
      </c>
      <c r="H263" s="126">
        <v>35</v>
      </c>
      <c r="I263" s="127">
        <v>461</v>
      </c>
      <c r="J263" s="127">
        <f>ROUND(I263*H263,2)</f>
        <v>16135</v>
      </c>
      <c r="K263" s="128"/>
      <c r="L263" s="26"/>
      <c r="M263" s="129" t="s">
        <v>1</v>
      </c>
      <c r="N263" s="130" t="s">
        <v>39</v>
      </c>
      <c r="O263" s="131">
        <v>0.28999999999999998</v>
      </c>
      <c r="P263" s="131">
        <f>O263*H263</f>
        <v>10.149999999999999</v>
      </c>
      <c r="Q263" s="131">
        <v>3.7799999999999999E-3</v>
      </c>
      <c r="R263" s="131">
        <f>Q263*H263</f>
        <v>0.1323</v>
      </c>
      <c r="S263" s="131">
        <v>0</v>
      </c>
      <c r="T263" s="132">
        <f>S263*H263</f>
        <v>0</v>
      </c>
      <c r="AR263" s="133" t="s">
        <v>200</v>
      </c>
      <c r="AT263" s="133" t="s">
        <v>125</v>
      </c>
      <c r="AU263" s="133" t="s">
        <v>129</v>
      </c>
      <c r="AY263" s="14" t="s">
        <v>122</v>
      </c>
      <c r="BE263" s="134">
        <f>IF(N263="základní",J263,0)</f>
        <v>0</v>
      </c>
      <c r="BF263" s="134">
        <f>IF(N263="snížená",J263,0)</f>
        <v>16135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4" t="s">
        <v>129</v>
      </c>
      <c r="BK263" s="134">
        <f>ROUND(I263*H263,2)</f>
        <v>16135</v>
      </c>
      <c r="BL263" s="14" t="s">
        <v>200</v>
      </c>
      <c r="BM263" s="133" t="s">
        <v>517</v>
      </c>
    </row>
    <row r="264" spans="2:65" s="12" customFormat="1">
      <c r="B264" s="135"/>
      <c r="D264" s="136" t="s">
        <v>131</v>
      </c>
      <c r="E264" s="137" t="s">
        <v>1</v>
      </c>
      <c r="F264" s="138" t="s">
        <v>518</v>
      </c>
      <c r="H264" s="139">
        <v>35</v>
      </c>
      <c r="L264" s="135"/>
      <c r="M264" s="140"/>
      <c r="T264" s="141"/>
      <c r="AT264" s="137" t="s">
        <v>131</v>
      </c>
      <c r="AU264" s="137" t="s">
        <v>129</v>
      </c>
      <c r="AV264" s="12" t="s">
        <v>129</v>
      </c>
      <c r="AW264" s="12" t="s">
        <v>28</v>
      </c>
      <c r="AX264" s="12" t="s">
        <v>19</v>
      </c>
      <c r="AY264" s="137" t="s">
        <v>122</v>
      </c>
    </row>
    <row r="265" spans="2:65" s="1" customFormat="1" ht="13.9" customHeight="1">
      <c r="B265" s="121"/>
      <c r="C265" s="122" t="s">
        <v>519</v>
      </c>
      <c r="D265" s="122" t="s">
        <v>125</v>
      </c>
      <c r="E265" s="123" t="s">
        <v>520</v>
      </c>
      <c r="F265" s="124" t="s">
        <v>521</v>
      </c>
      <c r="G265" s="125" t="s">
        <v>522</v>
      </c>
      <c r="H265" s="126">
        <v>35</v>
      </c>
      <c r="I265" s="127">
        <v>109</v>
      </c>
      <c r="J265" s="127">
        <f t="shared" ref="J265:J270" si="40">ROUND(I265*H265,2)</f>
        <v>3815</v>
      </c>
      <c r="K265" s="128"/>
      <c r="L265" s="26"/>
      <c r="M265" s="129" t="s">
        <v>1</v>
      </c>
      <c r="N265" s="130" t="s">
        <v>39</v>
      </c>
      <c r="O265" s="131">
        <v>0.28999999999999998</v>
      </c>
      <c r="P265" s="131">
        <f t="shared" ref="P265:P270" si="41">O265*H265</f>
        <v>10.149999999999999</v>
      </c>
      <c r="Q265" s="131">
        <v>3.0100000000000001E-3</v>
      </c>
      <c r="R265" s="131">
        <f t="shared" ref="R265:R270" si="42">Q265*H265</f>
        <v>0.10535</v>
      </c>
      <c r="S265" s="131">
        <v>0</v>
      </c>
      <c r="T265" s="132">
        <f t="shared" ref="T265:T270" si="43">S265*H265</f>
        <v>0</v>
      </c>
      <c r="AR265" s="133" t="s">
        <v>200</v>
      </c>
      <c r="AT265" s="133" t="s">
        <v>125</v>
      </c>
      <c r="AU265" s="133" t="s">
        <v>129</v>
      </c>
      <c r="AY265" s="14" t="s">
        <v>122</v>
      </c>
      <c r="BE265" s="134">
        <f t="shared" ref="BE265:BE270" si="44">IF(N265="základní",J265,0)</f>
        <v>0</v>
      </c>
      <c r="BF265" s="134">
        <f t="shared" ref="BF265:BF270" si="45">IF(N265="snížená",J265,0)</f>
        <v>3815</v>
      </c>
      <c r="BG265" s="134">
        <f t="shared" ref="BG265:BG270" si="46">IF(N265="zákl. přenesená",J265,0)</f>
        <v>0</v>
      </c>
      <c r="BH265" s="134">
        <f t="shared" ref="BH265:BH270" si="47">IF(N265="sníž. přenesená",J265,0)</f>
        <v>0</v>
      </c>
      <c r="BI265" s="134">
        <f t="shared" ref="BI265:BI270" si="48">IF(N265="nulová",J265,0)</f>
        <v>0</v>
      </c>
      <c r="BJ265" s="14" t="s">
        <v>129</v>
      </c>
      <c r="BK265" s="134">
        <f t="shared" ref="BK265:BK270" si="49">ROUND(I265*H265,2)</f>
        <v>3815</v>
      </c>
      <c r="BL265" s="14" t="s">
        <v>200</v>
      </c>
      <c r="BM265" s="133" t="s">
        <v>523</v>
      </c>
    </row>
    <row r="266" spans="2:65" s="1" customFormat="1" ht="22.9" customHeight="1">
      <c r="B266" s="121"/>
      <c r="C266" s="122" t="s">
        <v>524</v>
      </c>
      <c r="D266" s="122" t="s">
        <v>125</v>
      </c>
      <c r="E266" s="123" t="s">
        <v>525</v>
      </c>
      <c r="F266" s="124" t="s">
        <v>526</v>
      </c>
      <c r="G266" s="125" t="s">
        <v>128</v>
      </c>
      <c r="H266" s="126">
        <v>34</v>
      </c>
      <c r="I266" s="127">
        <v>1302</v>
      </c>
      <c r="J266" s="127">
        <f t="shared" si="40"/>
        <v>44268</v>
      </c>
      <c r="K266" s="128"/>
      <c r="L266" s="26"/>
      <c r="M266" s="129" t="s">
        <v>1</v>
      </c>
      <c r="N266" s="130" t="s">
        <v>39</v>
      </c>
      <c r="O266" s="131">
        <v>1.78</v>
      </c>
      <c r="P266" s="131">
        <f t="shared" si="41"/>
        <v>60.52</v>
      </c>
      <c r="Q266" s="131">
        <v>3.46E-3</v>
      </c>
      <c r="R266" s="131">
        <f t="shared" si="42"/>
        <v>0.11763999999999999</v>
      </c>
      <c r="S266" s="131">
        <v>0</v>
      </c>
      <c r="T266" s="132">
        <f t="shared" si="43"/>
        <v>0</v>
      </c>
      <c r="AR266" s="133" t="s">
        <v>200</v>
      </c>
      <c r="AT266" s="133" t="s">
        <v>125</v>
      </c>
      <c r="AU266" s="133" t="s">
        <v>129</v>
      </c>
      <c r="AY266" s="14" t="s">
        <v>122</v>
      </c>
      <c r="BE266" s="134">
        <f t="shared" si="44"/>
        <v>0</v>
      </c>
      <c r="BF266" s="134">
        <f t="shared" si="45"/>
        <v>44268</v>
      </c>
      <c r="BG266" s="134">
        <f t="shared" si="46"/>
        <v>0</v>
      </c>
      <c r="BH266" s="134">
        <f t="shared" si="47"/>
        <v>0</v>
      </c>
      <c r="BI266" s="134">
        <f t="shared" si="48"/>
        <v>0</v>
      </c>
      <c r="BJ266" s="14" t="s">
        <v>129</v>
      </c>
      <c r="BK266" s="134">
        <f t="shared" si="49"/>
        <v>44268</v>
      </c>
      <c r="BL266" s="14" t="s">
        <v>200</v>
      </c>
      <c r="BM266" s="133" t="s">
        <v>527</v>
      </c>
    </row>
    <row r="267" spans="2:65" s="1" customFormat="1" ht="22.9" customHeight="1">
      <c r="B267" s="121"/>
      <c r="C267" s="122" t="s">
        <v>528</v>
      </c>
      <c r="D267" s="122" t="s">
        <v>125</v>
      </c>
      <c r="E267" s="123" t="s">
        <v>529</v>
      </c>
      <c r="F267" s="124" t="s">
        <v>530</v>
      </c>
      <c r="G267" s="125" t="s">
        <v>531</v>
      </c>
      <c r="H267" s="126">
        <v>34</v>
      </c>
      <c r="I267" s="127">
        <v>577</v>
      </c>
      <c r="J267" s="127">
        <f t="shared" si="40"/>
        <v>19618</v>
      </c>
      <c r="K267" s="128"/>
      <c r="L267" s="26"/>
      <c r="M267" s="129" t="s">
        <v>1</v>
      </c>
      <c r="N267" s="130" t="s">
        <v>39</v>
      </c>
      <c r="O267" s="131">
        <v>0.83799999999999997</v>
      </c>
      <c r="P267" s="131">
        <f t="shared" si="41"/>
        <v>28.491999999999997</v>
      </c>
      <c r="Q267" s="131">
        <v>2.2000000000000001E-4</v>
      </c>
      <c r="R267" s="131">
        <f t="shared" si="42"/>
        <v>7.4800000000000005E-3</v>
      </c>
      <c r="S267" s="131">
        <v>0</v>
      </c>
      <c r="T267" s="132">
        <f t="shared" si="43"/>
        <v>0</v>
      </c>
      <c r="AR267" s="133" t="s">
        <v>200</v>
      </c>
      <c r="AT267" s="133" t="s">
        <v>125</v>
      </c>
      <c r="AU267" s="133" t="s">
        <v>129</v>
      </c>
      <c r="AY267" s="14" t="s">
        <v>122</v>
      </c>
      <c r="BE267" s="134">
        <f t="shared" si="44"/>
        <v>0</v>
      </c>
      <c r="BF267" s="134">
        <f t="shared" si="45"/>
        <v>19618</v>
      </c>
      <c r="BG267" s="134">
        <f t="shared" si="46"/>
        <v>0</v>
      </c>
      <c r="BH267" s="134">
        <f t="shared" si="47"/>
        <v>0</v>
      </c>
      <c r="BI267" s="134">
        <f t="shared" si="48"/>
        <v>0</v>
      </c>
      <c r="BJ267" s="14" t="s">
        <v>129</v>
      </c>
      <c r="BK267" s="134">
        <f t="shared" si="49"/>
        <v>19618</v>
      </c>
      <c r="BL267" s="14" t="s">
        <v>200</v>
      </c>
      <c r="BM267" s="133" t="s">
        <v>532</v>
      </c>
    </row>
    <row r="268" spans="2:65" s="1" customFormat="1" ht="13.9" customHeight="1">
      <c r="B268" s="121"/>
      <c r="C268" s="122" t="s">
        <v>533</v>
      </c>
      <c r="D268" s="122" t="s">
        <v>125</v>
      </c>
      <c r="E268" s="123" t="s">
        <v>534</v>
      </c>
      <c r="F268" s="124" t="s">
        <v>535</v>
      </c>
      <c r="G268" s="125" t="s">
        <v>536</v>
      </c>
      <c r="H268" s="126">
        <v>34</v>
      </c>
      <c r="I268" s="127">
        <v>131</v>
      </c>
      <c r="J268" s="127">
        <f t="shared" si="40"/>
        <v>4454</v>
      </c>
      <c r="K268" s="128"/>
      <c r="L268" s="26"/>
      <c r="M268" s="129" t="s">
        <v>1</v>
      </c>
      <c r="N268" s="130" t="s">
        <v>39</v>
      </c>
      <c r="O268" s="131">
        <v>0.27900000000000003</v>
      </c>
      <c r="P268" s="131">
        <f t="shared" si="41"/>
        <v>9.4860000000000007</v>
      </c>
      <c r="Q268" s="131">
        <v>0</v>
      </c>
      <c r="R268" s="131">
        <f t="shared" si="42"/>
        <v>0</v>
      </c>
      <c r="S268" s="131">
        <v>5.13E-3</v>
      </c>
      <c r="T268" s="132">
        <f t="shared" si="43"/>
        <v>0.17441999999999999</v>
      </c>
      <c r="AR268" s="133" t="s">
        <v>200</v>
      </c>
      <c r="AT268" s="133" t="s">
        <v>125</v>
      </c>
      <c r="AU268" s="133" t="s">
        <v>129</v>
      </c>
      <c r="AY268" s="14" t="s">
        <v>122</v>
      </c>
      <c r="BE268" s="134">
        <f t="shared" si="44"/>
        <v>0</v>
      </c>
      <c r="BF268" s="134">
        <f t="shared" si="45"/>
        <v>4454</v>
      </c>
      <c r="BG268" s="134">
        <f t="shared" si="46"/>
        <v>0</v>
      </c>
      <c r="BH268" s="134">
        <f t="shared" si="47"/>
        <v>0</v>
      </c>
      <c r="BI268" s="134">
        <f t="shared" si="48"/>
        <v>0</v>
      </c>
      <c r="BJ268" s="14" t="s">
        <v>129</v>
      </c>
      <c r="BK268" s="134">
        <f t="shared" si="49"/>
        <v>4454</v>
      </c>
      <c r="BL268" s="14" t="s">
        <v>200</v>
      </c>
      <c r="BM268" s="133" t="s">
        <v>537</v>
      </c>
    </row>
    <row r="269" spans="2:65" s="1" customFormat="1" ht="13.9" customHeight="1">
      <c r="B269" s="121"/>
      <c r="C269" s="122" t="s">
        <v>538</v>
      </c>
      <c r="D269" s="122" t="s">
        <v>125</v>
      </c>
      <c r="E269" s="123" t="s">
        <v>539</v>
      </c>
      <c r="F269" s="124" t="s">
        <v>540</v>
      </c>
      <c r="G269" s="125" t="s">
        <v>128</v>
      </c>
      <c r="H269" s="126">
        <v>34</v>
      </c>
      <c r="I269" s="127">
        <v>141</v>
      </c>
      <c r="J269" s="127">
        <f t="shared" si="40"/>
        <v>4794</v>
      </c>
      <c r="K269" s="128"/>
      <c r="L269" s="26"/>
      <c r="M269" s="129" t="s">
        <v>1</v>
      </c>
      <c r="N269" s="130" t="s">
        <v>39</v>
      </c>
      <c r="O269" s="131">
        <v>0.29899999999999999</v>
      </c>
      <c r="P269" s="131">
        <f t="shared" si="41"/>
        <v>10.166</v>
      </c>
      <c r="Q269" s="131">
        <v>0</v>
      </c>
      <c r="R269" s="131">
        <f t="shared" si="42"/>
        <v>0</v>
      </c>
      <c r="S269" s="131">
        <v>8.8999999999999995E-4</v>
      </c>
      <c r="T269" s="132">
        <f t="shared" si="43"/>
        <v>3.0259999999999999E-2</v>
      </c>
      <c r="AR269" s="133" t="s">
        <v>200</v>
      </c>
      <c r="AT269" s="133" t="s">
        <v>125</v>
      </c>
      <c r="AU269" s="133" t="s">
        <v>129</v>
      </c>
      <c r="AY269" s="14" t="s">
        <v>122</v>
      </c>
      <c r="BE269" s="134">
        <f t="shared" si="44"/>
        <v>0</v>
      </c>
      <c r="BF269" s="134">
        <f t="shared" si="45"/>
        <v>4794</v>
      </c>
      <c r="BG269" s="134">
        <f t="shared" si="46"/>
        <v>0</v>
      </c>
      <c r="BH269" s="134">
        <f t="shared" si="47"/>
        <v>0</v>
      </c>
      <c r="BI269" s="134">
        <f t="shared" si="48"/>
        <v>0</v>
      </c>
      <c r="BJ269" s="14" t="s">
        <v>129</v>
      </c>
      <c r="BK269" s="134">
        <f t="shared" si="49"/>
        <v>4794</v>
      </c>
      <c r="BL269" s="14" t="s">
        <v>200</v>
      </c>
      <c r="BM269" s="133" t="s">
        <v>541</v>
      </c>
    </row>
    <row r="270" spans="2:65" s="1" customFormat="1" ht="22.9" customHeight="1">
      <c r="B270" s="121"/>
      <c r="C270" s="122" t="s">
        <v>542</v>
      </c>
      <c r="D270" s="122" t="s">
        <v>125</v>
      </c>
      <c r="E270" s="123" t="s">
        <v>543</v>
      </c>
      <c r="F270" s="124" t="s">
        <v>544</v>
      </c>
      <c r="G270" s="125" t="s">
        <v>199</v>
      </c>
      <c r="H270" s="126">
        <v>68</v>
      </c>
      <c r="I270" s="127">
        <v>473</v>
      </c>
      <c r="J270" s="127">
        <f t="shared" si="40"/>
        <v>32164</v>
      </c>
      <c r="K270" s="128"/>
      <c r="L270" s="26"/>
      <c r="M270" s="129" t="s">
        <v>1</v>
      </c>
      <c r="N270" s="130" t="s">
        <v>39</v>
      </c>
      <c r="O270" s="131">
        <v>0.24099999999999999</v>
      </c>
      <c r="P270" s="131">
        <f t="shared" si="41"/>
        <v>16.387999999999998</v>
      </c>
      <c r="Q270" s="131">
        <v>4.4999999999999999E-4</v>
      </c>
      <c r="R270" s="131">
        <f t="shared" si="42"/>
        <v>3.0599999999999999E-2</v>
      </c>
      <c r="S270" s="131">
        <v>0</v>
      </c>
      <c r="T270" s="132">
        <f t="shared" si="43"/>
        <v>0</v>
      </c>
      <c r="AR270" s="133" t="s">
        <v>200</v>
      </c>
      <c r="AT270" s="133" t="s">
        <v>125</v>
      </c>
      <c r="AU270" s="133" t="s">
        <v>129</v>
      </c>
      <c r="AY270" s="14" t="s">
        <v>122</v>
      </c>
      <c r="BE270" s="134">
        <f t="shared" si="44"/>
        <v>0</v>
      </c>
      <c r="BF270" s="134">
        <f t="shared" si="45"/>
        <v>32164</v>
      </c>
      <c r="BG270" s="134">
        <f t="shared" si="46"/>
        <v>0</v>
      </c>
      <c r="BH270" s="134">
        <f t="shared" si="47"/>
        <v>0</v>
      </c>
      <c r="BI270" s="134">
        <f t="shared" si="48"/>
        <v>0</v>
      </c>
      <c r="BJ270" s="14" t="s">
        <v>129</v>
      </c>
      <c r="BK270" s="134">
        <f t="shared" si="49"/>
        <v>32164</v>
      </c>
      <c r="BL270" s="14" t="s">
        <v>200</v>
      </c>
      <c r="BM270" s="133" t="s">
        <v>545</v>
      </c>
    </row>
    <row r="271" spans="2:65" s="12" customFormat="1">
      <c r="B271" s="135"/>
      <c r="D271" s="136" t="s">
        <v>131</v>
      </c>
      <c r="E271" s="137" t="s">
        <v>1</v>
      </c>
      <c r="F271" s="138" t="s">
        <v>546</v>
      </c>
      <c r="H271" s="139">
        <v>68</v>
      </c>
      <c r="L271" s="135"/>
      <c r="M271" s="140"/>
      <c r="T271" s="141"/>
      <c r="AT271" s="137" t="s">
        <v>131</v>
      </c>
      <c r="AU271" s="137" t="s">
        <v>129</v>
      </c>
      <c r="AV271" s="12" t="s">
        <v>129</v>
      </c>
      <c r="AW271" s="12" t="s">
        <v>28</v>
      </c>
      <c r="AX271" s="12" t="s">
        <v>19</v>
      </c>
      <c r="AY271" s="137" t="s">
        <v>122</v>
      </c>
    </row>
    <row r="272" spans="2:65" s="1" customFormat="1" ht="22.9" customHeight="1">
      <c r="B272" s="121"/>
      <c r="C272" s="122" t="s">
        <v>547</v>
      </c>
      <c r="D272" s="122" t="s">
        <v>125</v>
      </c>
      <c r="E272" s="123" t="s">
        <v>548</v>
      </c>
      <c r="F272" s="124" t="s">
        <v>549</v>
      </c>
      <c r="G272" s="125" t="s">
        <v>199</v>
      </c>
      <c r="H272" s="126">
        <v>17</v>
      </c>
      <c r="I272" s="127">
        <v>487</v>
      </c>
      <c r="J272" s="127">
        <f>ROUND(I272*H272,2)</f>
        <v>8279</v>
      </c>
      <c r="K272" s="128"/>
      <c r="L272" s="26"/>
      <c r="M272" s="129" t="s">
        <v>1</v>
      </c>
      <c r="N272" s="130" t="s">
        <v>39</v>
      </c>
      <c r="O272" s="131">
        <v>0.251</v>
      </c>
      <c r="P272" s="131">
        <f>O272*H272</f>
        <v>4.2670000000000003</v>
      </c>
      <c r="Q272" s="131">
        <v>1.58E-3</v>
      </c>
      <c r="R272" s="131">
        <f>Q272*H272</f>
        <v>2.6860000000000002E-2</v>
      </c>
      <c r="S272" s="131">
        <v>0</v>
      </c>
      <c r="T272" s="132">
        <f>S272*H272</f>
        <v>0</v>
      </c>
      <c r="AR272" s="133" t="s">
        <v>200</v>
      </c>
      <c r="AT272" s="133" t="s">
        <v>125</v>
      </c>
      <c r="AU272" s="133" t="s">
        <v>129</v>
      </c>
      <c r="AY272" s="14" t="s">
        <v>122</v>
      </c>
      <c r="BE272" s="134">
        <f>IF(N272="základní",J272,0)</f>
        <v>0</v>
      </c>
      <c r="BF272" s="134">
        <f>IF(N272="snížená",J272,0)</f>
        <v>8279</v>
      </c>
      <c r="BG272" s="134">
        <f>IF(N272="zákl. přenesená",J272,0)</f>
        <v>0</v>
      </c>
      <c r="BH272" s="134">
        <f>IF(N272="sníž. přenesená",J272,0)</f>
        <v>0</v>
      </c>
      <c r="BI272" s="134">
        <f>IF(N272="nulová",J272,0)</f>
        <v>0</v>
      </c>
      <c r="BJ272" s="14" t="s">
        <v>129</v>
      </c>
      <c r="BK272" s="134">
        <f>ROUND(I272*H272,2)</f>
        <v>8279</v>
      </c>
      <c r="BL272" s="14" t="s">
        <v>200</v>
      </c>
      <c r="BM272" s="133" t="s">
        <v>550</v>
      </c>
    </row>
    <row r="273" spans="2:65" s="12" customFormat="1">
      <c r="B273" s="135"/>
      <c r="D273" s="136" t="s">
        <v>131</v>
      </c>
      <c r="E273" s="137" t="s">
        <v>1</v>
      </c>
      <c r="F273" s="138" t="s">
        <v>551</v>
      </c>
      <c r="H273" s="139">
        <v>17</v>
      </c>
      <c r="L273" s="135"/>
      <c r="M273" s="140"/>
      <c r="T273" s="141"/>
      <c r="AT273" s="137" t="s">
        <v>131</v>
      </c>
      <c r="AU273" s="137" t="s">
        <v>129</v>
      </c>
      <c r="AV273" s="12" t="s">
        <v>129</v>
      </c>
      <c r="AW273" s="12" t="s">
        <v>28</v>
      </c>
      <c r="AX273" s="12" t="s">
        <v>19</v>
      </c>
      <c r="AY273" s="137" t="s">
        <v>122</v>
      </c>
    </row>
    <row r="274" spans="2:65" s="1" customFormat="1" ht="22.9" customHeight="1">
      <c r="B274" s="121"/>
      <c r="C274" s="122" t="s">
        <v>552</v>
      </c>
      <c r="D274" s="122" t="s">
        <v>125</v>
      </c>
      <c r="E274" s="123" t="s">
        <v>553</v>
      </c>
      <c r="F274" s="124" t="s">
        <v>554</v>
      </c>
      <c r="G274" s="125" t="s">
        <v>199</v>
      </c>
      <c r="H274" s="126">
        <v>121</v>
      </c>
      <c r="I274" s="127">
        <v>912</v>
      </c>
      <c r="J274" s="127">
        <f>ROUND(I274*H274,2)</f>
        <v>110352</v>
      </c>
      <c r="K274" s="128"/>
      <c r="L274" s="26"/>
      <c r="M274" s="129" t="s">
        <v>1</v>
      </c>
      <c r="N274" s="130" t="s">
        <v>39</v>
      </c>
      <c r="O274" s="131">
        <v>0.251</v>
      </c>
      <c r="P274" s="131">
        <f>O274*H274</f>
        <v>30.370999999999999</v>
      </c>
      <c r="Q274" s="131">
        <v>2.16E-3</v>
      </c>
      <c r="R274" s="131">
        <f>Q274*H274</f>
        <v>0.26135999999999998</v>
      </c>
      <c r="S274" s="131">
        <v>0</v>
      </c>
      <c r="T274" s="132">
        <f>S274*H274</f>
        <v>0</v>
      </c>
      <c r="AR274" s="133" t="s">
        <v>200</v>
      </c>
      <c r="AT274" s="133" t="s">
        <v>125</v>
      </c>
      <c r="AU274" s="133" t="s">
        <v>129</v>
      </c>
      <c r="AY274" s="14" t="s">
        <v>122</v>
      </c>
      <c r="BE274" s="134">
        <f>IF(N274="základní",J274,0)</f>
        <v>0</v>
      </c>
      <c r="BF274" s="134">
        <f>IF(N274="snížená",J274,0)</f>
        <v>110352</v>
      </c>
      <c r="BG274" s="134">
        <f>IF(N274="zákl. přenesená",J274,0)</f>
        <v>0</v>
      </c>
      <c r="BH274" s="134">
        <f>IF(N274="sníž. přenesená",J274,0)</f>
        <v>0</v>
      </c>
      <c r="BI274" s="134">
        <f>IF(N274="nulová",J274,0)</f>
        <v>0</v>
      </c>
      <c r="BJ274" s="14" t="s">
        <v>129</v>
      </c>
      <c r="BK274" s="134">
        <f>ROUND(I274*H274,2)</f>
        <v>110352</v>
      </c>
      <c r="BL274" s="14" t="s">
        <v>200</v>
      </c>
      <c r="BM274" s="133" t="s">
        <v>555</v>
      </c>
    </row>
    <row r="275" spans="2:65" s="12" customFormat="1">
      <c r="B275" s="135"/>
      <c r="D275" s="136" t="s">
        <v>131</v>
      </c>
      <c r="E275" s="137" t="s">
        <v>1</v>
      </c>
      <c r="F275" s="138" t="s">
        <v>556</v>
      </c>
      <c r="H275" s="139">
        <v>121</v>
      </c>
      <c r="L275" s="135"/>
      <c r="M275" s="140"/>
      <c r="T275" s="141"/>
      <c r="AT275" s="137" t="s">
        <v>131</v>
      </c>
      <c r="AU275" s="137" t="s">
        <v>129</v>
      </c>
      <c r="AV275" s="12" t="s">
        <v>129</v>
      </c>
      <c r="AW275" s="12" t="s">
        <v>28</v>
      </c>
      <c r="AX275" s="12" t="s">
        <v>19</v>
      </c>
      <c r="AY275" s="137" t="s">
        <v>122</v>
      </c>
    </row>
    <row r="276" spans="2:65" s="1" customFormat="1" ht="13.9" customHeight="1">
      <c r="B276" s="121"/>
      <c r="C276" s="142" t="s">
        <v>557</v>
      </c>
      <c r="D276" s="142" t="s">
        <v>151</v>
      </c>
      <c r="E276" s="143" t="s">
        <v>558</v>
      </c>
      <c r="F276" s="144" t="s">
        <v>559</v>
      </c>
      <c r="G276" s="145" t="s">
        <v>128</v>
      </c>
      <c r="H276" s="146">
        <v>105</v>
      </c>
      <c r="I276" s="147">
        <v>62</v>
      </c>
      <c r="J276" s="147">
        <f>ROUND(I276*H276,2)</f>
        <v>6510</v>
      </c>
      <c r="K276" s="148"/>
      <c r="L276" s="149"/>
      <c r="M276" s="150" t="s">
        <v>1</v>
      </c>
      <c r="N276" s="151" t="s">
        <v>39</v>
      </c>
      <c r="O276" s="131">
        <v>0</v>
      </c>
      <c r="P276" s="131">
        <f>O276*H276</f>
        <v>0</v>
      </c>
      <c r="Q276" s="131">
        <v>8.0000000000000007E-5</v>
      </c>
      <c r="R276" s="131">
        <f>Q276*H276</f>
        <v>8.4000000000000012E-3</v>
      </c>
      <c r="S276" s="131">
        <v>0</v>
      </c>
      <c r="T276" s="132">
        <f>S276*H276</f>
        <v>0</v>
      </c>
      <c r="AR276" s="133" t="s">
        <v>233</v>
      </c>
      <c r="AT276" s="133" t="s">
        <v>151</v>
      </c>
      <c r="AU276" s="133" t="s">
        <v>129</v>
      </c>
      <c r="AY276" s="14" t="s">
        <v>122</v>
      </c>
      <c r="BE276" s="134">
        <f>IF(N276="základní",J276,0)</f>
        <v>0</v>
      </c>
      <c r="BF276" s="134">
        <f>IF(N276="snížená",J276,0)</f>
        <v>6510</v>
      </c>
      <c r="BG276" s="134">
        <f>IF(N276="zákl. přenesená",J276,0)</f>
        <v>0</v>
      </c>
      <c r="BH276" s="134">
        <f>IF(N276="sníž. přenesená",J276,0)</f>
        <v>0</v>
      </c>
      <c r="BI276" s="134">
        <f>IF(N276="nulová",J276,0)</f>
        <v>0</v>
      </c>
      <c r="BJ276" s="14" t="s">
        <v>129</v>
      </c>
      <c r="BK276" s="134">
        <f>ROUND(I276*H276,2)</f>
        <v>6510</v>
      </c>
      <c r="BL276" s="14" t="s">
        <v>200</v>
      </c>
      <c r="BM276" s="133" t="s">
        <v>560</v>
      </c>
    </row>
    <row r="277" spans="2:65" s="12" customFormat="1">
      <c r="B277" s="135"/>
      <c r="D277" s="136" t="s">
        <v>131</v>
      </c>
      <c r="E277" s="137" t="s">
        <v>1</v>
      </c>
      <c r="F277" s="138" t="s">
        <v>561</v>
      </c>
      <c r="H277" s="139">
        <v>105</v>
      </c>
      <c r="L277" s="135"/>
      <c r="M277" s="140"/>
      <c r="T277" s="141"/>
      <c r="AT277" s="137" t="s">
        <v>131</v>
      </c>
      <c r="AU277" s="137" t="s">
        <v>129</v>
      </c>
      <c r="AV277" s="12" t="s">
        <v>129</v>
      </c>
      <c r="AW277" s="12" t="s">
        <v>28</v>
      </c>
      <c r="AX277" s="12" t="s">
        <v>19</v>
      </c>
      <c r="AY277" s="137" t="s">
        <v>122</v>
      </c>
    </row>
    <row r="278" spans="2:65" s="1" customFormat="1" ht="13.9" customHeight="1">
      <c r="B278" s="121"/>
      <c r="C278" s="122" t="s">
        <v>562</v>
      </c>
      <c r="D278" s="122" t="s">
        <v>125</v>
      </c>
      <c r="E278" s="123" t="s">
        <v>563</v>
      </c>
      <c r="F278" s="124" t="s">
        <v>564</v>
      </c>
      <c r="G278" s="125" t="s">
        <v>128</v>
      </c>
      <c r="H278" s="126">
        <v>76</v>
      </c>
      <c r="I278" s="127">
        <v>41</v>
      </c>
      <c r="J278" s="127">
        <f>ROUND(I278*H278,2)</f>
        <v>3116</v>
      </c>
      <c r="K278" s="128"/>
      <c r="L278" s="26"/>
      <c r="M278" s="129" t="s">
        <v>1</v>
      </c>
      <c r="N278" s="130" t="s">
        <v>39</v>
      </c>
      <c r="O278" s="131">
        <v>6.4000000000000001E-2</v>
      </c>
      <c r="P278" s="131">
        <f>O278*H278</f>
        <v>4.8639999999999999</v>
      </c>
      <c r="Q278" s="131">
        <v>0</v>
      </c>
      <c r="R278" s="131">
        <f>Q278*H278</f>
        <v>0</v>
      </c>
      <c r="S278" s="131">
        <v>0</v>
      </c>
      <c r="T278" s="132">
        <f>S278*H278</f>
        <v>0</v>
      </c>
      <c r="AR278" s="133" t="s">
        <v>200</v>
      </c>
      <c r="AT278" s="133" t="s">
        <v>125</v>
      </c>
      <c r="AU278" s="133" t="s">
        <v>129</v>
      </c>
      <c r="AY278" s="14" t="s">
        <v>122</v>
      </c>
      <c r="BE278" s="134">
        <f>IF(N278="základní",J278,0)</f>
        <v>0</v>
      </c>
      <c r="BF278" s="134">
        <f>IF(N278="snížená",J278,0)</f>
        <v>3116</v>
      </c>
      <c r="BG278" s="134">
        <f>IF(N278="zákl. přenesená",J278,0)</f>
        <v>0</v>
      </c>
      <c r="BH278" s="134">
        <f>IF(N278="sníž. přenesená",J278,0)</f>
        <v>0</v>
      </c>
      <c r="BI278" s="134">
        <f>IF(N278="nulová",J278,0)</f>
        <v>0</v>
      </c>
      <c r="BJ278" s="14" t="s">
        <v>129</v>
      </c>
      <c r="BK278" s="134">
        <f>ROUND(I278*H278,2)</f>
        <v>3116</v>
      </c>
      <c r="BL278" s="14" t="s">
        <v>200</v>
      </c>
      <c r="BM278" s="133" t="s">
        <v>565</v>
      </c>
    </row>
    <row r="279" spans="2:65" s="12" customFormat="1">
      <c r="B279" s="135"/>
      <c r="D279" s="136" t="s">
        <v>131</v>
      </c>
      <c r="E279" s="137" t="s">
        <v>1</v>
      </c>
      <c r="F279" s="138" t="s">
        <v>566</v>
      </c>
      <c r="H279" s="139">
        <v>76</v>
      </c>
      <c r="L279" s="135"/>
      <c r="M279" s="140"/>
      <c r="T279" s="141"/>
      <c r="AT279" s="137" t="s">
        <v>131</v>
      </c>
      <c r="AU279" s="137" t="s">
        <v>129</v>
      </c>
      <c r="AV279" s="12" t="s">
        <v>129</v>
      </c>
      <c r="AW279" s="12" t="s">
        <v>28</v>
      </c>
      <c r="AX279" s="12" t="s">
        <v>19</v>
      </c>
      <c r="AY279" s="137" t="s">
        <v>122</v>
      </c>
    </row>
    <row r="280" spans="2:65" s="1" customFormat="1" ht="13.9" customHeight="1">
      <c r="B280" s="121"/>
      <c r="C280" s="122" t="s">
        <v>567</v>
      </c>
      <c r="D280" s="122" t="s">
        <v>125</v>
      </c>
      <c r="E280" s="123" t="s">
        <v>568</v>
      </c>
      <c r="F280" s="124" t="s">
        <v>569</v>
      </c>
      <c r="G280" s="125" t="s">
        <v>199</v>
      </c>
      <c r="H280" s="126">
        <v>206</v>
      </c>
      <c r="I280" s="127">
        <v>40</v>
      </c>
      <c r="J280" s="127">
        <f>ROUND(I280*H280,2)</f>
        <v>8240</v>
      </c>
      <c r="K280" s="128"/>
      <c r="L280" s="26"/>
      <c r="M280" s="129" t="s">
        <v>1</v>
      </c>
      <c r="N280" s="130" t="s">
        <v>39</v>
      </c>
      <c r="O280" s="131">
        <v>6.2E-2</v>
      </c>
      <c r="P280" s="131">
        <f>O280*H280</f>
        <v>12.772</v>
      </c>
      <c r="Q280" s="131">
        <v>0</v>
      </c>
      <c r="R280" s="131">
        <f>Q280*H280</f>
        <v>0</v>
      </c>
      <c r="S280" s="131">
        <v>0</v>
      </c>
      <c r="T280" s="132">
        <f>S280*H280</f>
        <v>0</v>
      </c>
      <c r="AR280" s="133" t="s">
        <v>200</v>
      </c>
      <c r="AT280" s="133" t="s">
        <v>125</v>
      </c>
      <c r="AU280" s="133" t="s">
        <v>129</v>
      </c>
      <c r="AY280" s="14" t="s">
        <v>122</v>
      </c>
      <c r="BE280" s="134">
        <f>IF(N280="základní",J280,0)</f>
        <v>0</v>
      </c>
      <c r="BF280" s="134">
        <f>IF(N280="snížená",J280,0)</f>
        <v>8240</v>
      </c>
      <c r="BG280" s="134">
        <f>IF(N280="zákl. přenesená",J280,0)</f>
        <v>0</v>
      </c>
      <c r="BH280" s="134">
        <f>IF(N280="sníž. přenesená",J280,0)</f>
        <v>0</v>
      </c>
      <c r="BI280" s="134">
        <f>IF(N280="nulová",J280,0)</f>
        <v>0</v>
      </c>
      <c r="BJ280" s="14" t="s">
        <v>129</v>
      </c>
      <c r="BK280" s="134">
        <f>ROUND(I280*H280,2)</f>
        <v>8240</v>
      </c>
      <c r="BL280" s="14" t="s">
        <v>200</v>
      </c>
      <c r="BM280" s="133" t="s">
        <v>570</v>
      </c>
    </row>
    <row r="281" spans="2:65" s="12" customFormat="1">
      <c r="B281" s="135"/>
      <c r="D281" s="136" t="s">
        <v>131</v>
      </c>
      <c r="E281" s="137" t="s">
        <v>1</v>
      </c>
      <c r="F281" s="138" t="s">
        <v>571</v>
      </c>
      <c r="H281" s="139">
        <v>206</v>
      </c>
      <c r="L281" s="135"/>
      <c r="M281" s="140"/>
      <c r="T281" s="141"/>
      <c r="AT281" s="137" t="s">
        <v>131</v>
      </c>
      <c r="AU281" s="137" t="s">
        <v>129</v>
      </c>
      <c r="AV281" s="12" t="s">
        <v>129</v>
      </c>
      <c r="AW281" s="12" t="s">
        <v>28</v>
      </c>
      <c r="AX281" s="12" t="s">
        <v>19</v>
      </c>
      <c r="AY281" s="137" t="s">
        <v>122</v>
      </c>
    </row>
    <row r="282" spans="2:65" s="1" customFormat="1" ht="22.9" customHeight="1">
      <c r="B282" s="121"/>
      <c r="C282" s="122" t="s">
        <v>572</v>
      </c>
      <c r="D282" s="122" t="s">
        <v>125</v>
      </c>
      <c r="E282" s="123" t="s">
        <v>573</v>
      </c>
      <c r="F282" s="124" t="s">
        <v>574</v>
      </c>
      <c r="G282" s="125" t="s">
        <v>128</v>
      </c>
      <c r="H282" s="126">
        <v>4</v>
      </c>
      <c r="I282" s="127">
        <v>251</v>
      </c>
      <c r="J282" s="127">
        <f t="shared" ref="J282:J290" si="50">ROUND(I282*H282,2)</f>
        <v>1004</v>
      </c>
      <c r="K282" s="128"/>
      <c r="L282" s="26"/>
      <c r="M282" s="129" t="s">
        <v>1</v>
      </c>
      <c r="N282" s="130" t="s">
        <v>39</v>
      </c>
      <c r="O282" s="131">
        <v>0.48199999999999998</v>
      </c>
      <c r="P282" s="131">
        <f t="shared" ref="P282:P290" si="51">O282*H282</f>
        <v>1.9279999999999999</v>
      </c>
      <c r="Q282" s="131">
        <v>0</v>
      </c>
      <c r="R282" s="131">
        <f t="shared" ref="R282:R290" si="52">Q282*H282</f>
        <v>0</v>
      </c>
      <c r="S282" s="131">
        <v>0</v>
      </c>
      <c r="T282" s="132">
        <f t="shared" ref="T282:T290" si="53">S282*H282</f>
        <v>0</v>
      </c>
      <c r="AR282" s="133" t="s">
        <v>200</v>
      </c>
      <c r="AT282" s="133" t="s">
        <v>125</v>
      </c>
      <c r="AU282" s="133" t="s">
        <v>129</v>
      </c>
      <c r="AY282" s="14" t="s">
        <v>122</v>
      </c>
      <c r="BE282" s="134">
        <f t="shared" ref="BE282:BE290" si="54">IF(N282="základní",J282,0)</f>
        <v>0</v>
      </c>
      <c r="BF282" s="134">
        <f t="shared" ref="BF282:BF290" si="55">IF(N282="snížená",J282,0)</f>
        <v>1004</v>
      </c>
      <c r="BG282" s="134">
        <f t="shared" ref="BG282:BG290" si="56">IF(N282="zákl. přenesená",J282,0)</f>
        <v>0</v>
      </c>
      <c r="BH282" s="134">
        <f t="shared" ref="BH282:BH290" si="57">IF(N282="sníž. přenesená",J282,0)</f>
        <v>0</v>
      </c>
      <c r="BI282" s="134">
        <f t="shared" ref="BI282:BI290" si="58">IF(N282="nulová",J282,0)</f>
        <v>0</v>
      </c>
      <c r="BJ282" s="14" t="s">
        <v>129</v>
      </c>
      <c r="BK282" s="134">
        <f t="shared" ref="BK282:BK290" si="59">ROUND(I282*H282,2)</f>
        <v>1004</v>
      </c>
      <c r="BL282" s="14" t="s">
        <v>200</v>
      </c>
      <c r="BM282" s="133" t="s">
        <v>575</v>
      </c>
    </row>
    <row r="283" spans="2:65" s="1" customFormat="1" ht="22.9" customHeight="1">
      <c r="B283" s="121"/>
      <c r="C283" s="122" t="s">
        <v>576</v>
      </c>
      <c r="D283" s="122" t="s">
        <v>125</v>
      </c>
      <c r="E283" s="123" t="s">
        <v>577</v>
      </c>
      <c r="F283" s="124" t="s">
        <v>578</v>
      </c>
      <c r="G283" s="125" t="s">
        <v>128</v>
      </c>
      <c r="H283" s="126">
        <v>34</v>
      </c>
      <c r="I283" s="127">
        <v>60</v>
      </c>
      <c r="J283" s="127">
        <f t="shared" si="50"/>
        <v>2040</v>
      </c>
      <c r="K283" s="128"/>
      <c r="L283" s="26"/>
      <c r="M283" s="129" t="s">
        <v>1</v>
      </c>
      <c r="N283" s="130" t="s">
        <v>39</v>
      </c>
      <c r="O283" s="131">
        <v>0.48199999999999998</v>
      </c>
      <c r="P283" s="131">
        <f t="shared" si="51"/>
        <v>16.387999999999998</v>
      </c>
      <c r="Q283" s="131">
        <v>0</v>
      </c>
      <c r="R283" s="131">
        <f t="shared" si="52"/>
        <v>0</v>
      </c>
      <c r="S283" s="131">
        <v>0</v>
      </c>
      <c r="T283" s="132">
        <f t="shared" si="53"/>
        <v>0</v>
      </c>
      <c r="AR283" s="133" t="s">
        <v>200</v>
      </c>
      <c r="AT283" s="133" t="s">
        <v>125</v>
      </c>
      <c r="AU283" s="133" t="s">
        <v>129</v>
      </c>
      <c r="AY283" s="14" t="s">
        <v>122</v>
      </c>
      <c r="BE283" s="134">
        <f t="shared" si="54"/>
        <v>0</v>
      </c>
      <c r="BF283" s="134">
        <f t="shared" si="55"/>
        <v>2040</v>
      </c>
      <c r="BG283" s="134">
        <f t="shared" si="56"/>
        <v>0</v>
      </c>
      <c r="BH283" s="134">
        <f t="shared" si="57"/>
        <v>0</v>
      </c>
      <c r="BI283" s="134">
        <f t="shared" si="58"/>
        <v>0</v>
      </c>
      <c r="BJ283" s="14" t="s">
        <v>129</v>
      </c>
      <c r="BK283" s="134">
        <f t="shared" si="59"/>
        <v>2040</v>
      </c>
      <c r="BL283" s="14" t="s">
        <v>200</v>
      </c>
      <c r="BM283" s="133" t="s">
        <v>579</v>
      </c>
    </row>
    <row r="284" spans="2:65" s="1" customFormat="1" ht="22.9" customHeight="1">
      <c r="B284" s="121"/>
      <c r="C284" s="122" t="s">
        <v>580</v>
      </c>
      <c r="D284" s="122" t="s">
        <v>125</v>
      </c>
      <c r="E284" s="123" t="s">
        <v>581</v>
      </c>
      <c r="F284" s="124" t="s">
        <v>582</v>
      </c>
      <c r="G284" s="125" t="s">
        <v>128</v>
      </c>
      <c r="H284" s="126">
        <v>34</v>
      </c>
      <c r="I284" s="127">
        <v>374</v>
      </c>
      <c r="J284" s="127">
        <f t="shared" si="50"/>
        <v>12716</v>
      </c>
      <c r="K284" s="128"/>
      <c r="L284" s="26"/>
      <c r="M284" s="129" t="s">
        <v>1</v>
      </c>
      <c r="N284" s="130" t="s">
        <v>39</v>
      </c>
      <c r="O284" s="131">
        <v>0.16600000000000001</v>
      </c>
      <c r="P284" s="131">
        <f t="shared" si="51"/>
        <v>5.6440000000000001</v>
      </c>
      <c r="Q284" s="131">
        <v>2.4000000000000001E-4</v>
      </c>
      <c r="R284" s="131">
        <f t="shared" si="52"/>
        <v>8.1600000000000006E-3</v>
      </c>
      <c r="S284" s="131">
        <v>0</v>
      </c>
      <c r="T284" s="132">
        <f t="shared" si="53"/>
        <v>0</v>
      </c>
      <c r="AR284" s="133" t="s">
        <v>200</v>
      </c>
      <c r="AT284" s="133" t="s">
        <v>125</v>
      </c>
      <c r="AU284" s="133" t="s">
        <v>129</v>
      </c>
      <c r="AY284" s="14" t="s">
        <v>122</v>
      </c>
      <c r="BE284" s="134">
        <f t="shared" si="54"/>
        <v>0</v>
      </c>
      <c r="BF284" s="134">
        <f t="shared" si="55"/>
        <v>12716</v>
      </c>
      <c r="BG284" s="134">
        <f t="shared" si="56"/>
        <v>0</v>
      </c>
      <c r="BH284" s="134">
        <f t="shared" si="57"/>
        <v>0</v>
      </c>
      <c r="BI284" s="134">
        <f t="shared" si="58"/>
        <v>0</v>
      </c>
      <c r="BJ284" s="14" t="s">
        <v>129</v>
      </c>
      <c r="BK284" s="134">
        <f t="shared" si="59"/>
        <v>12716</v>
      </c>
      <c r="BL284" s="14" t="s">
        <v>200</v>
      </c>
      <c r="BM284" s="133" t="s">
        <v>583</v>
      </c>
    </row>
    <row r="285" spans="2:65" s="1" customFormat="1" ht="13.9" customHeight="1">
      <c r="B285" s="121"/>
      <c r="C285" s="142" t="s">
        <v>584</v>
      </c>
      <c r="D285" s="142" t="s">
        <v>151</v>
      </c>
      <c r="E285" s="143" t="s">
        <v>585</v>
      </c>
      <c r="F285" s="144" t="s">
        <v>586</v>
      </c>
      <c r="G285" s="145" t="s">
        <v>199</v>
      </c>
      <c r="H285" s="146">
        <v>34</v>
      </c>
      <c r="I285" s="147">
        <v>1290</v>
      </c>
      <c r="J285" s="147">
        <f t="shared" si="50"/>
        <v>43860</v>
      </c>
      <c r="K285" s="148"/>
      <c r="L285" s="149"/>
      <c r="M285" s="150" t="s">
        <v>1</v>
      </c>
      <c r="N285" s="151" t="s">
        <v>39</v>
      </c>
      <c r="O285" s="131">
        <v>0</v>
      </c>
      <c r="P285" s="131">
        <f t="shared" si="51"/>
        <v>0</v>
      </c>
      <c r="Q285" s="131">
        <v>3.5E-4</v>
      </c>
      <c r="R285" s="131">
        <f t="shared" si="52"/>
        <v>1.1899999999999999E-2</v>
      </c>
      <c r="S285" s="131">
        <v>0</v>
      </c>
      <c r="T285" s="132">
        <f t="shared" si="53"/>
        <v>0</v>
      </c>
      <c r="AR285" s="133" t="s">
        <v>233</v>
      </c>
      <c r="AT285" s="133" t="s">
        <v>151</v>
      </c>
      <c r="AU285" s="133" t="s">
        <v>129</v>
      </c>
      <c r="AY285" s="14" t="s">
        <v>122</v>
      </c>
      <c r="BE285" s="134">
        <f t="shared" si="54"/>
        <v>0</v>
      </c>
      <c r="BF285" s="134">
        <f t="shared" si="55"/>
        <v>43860</v>
      </c>
      <c r="BG285" s="134">
        <f t="shared" si="56"/>
        <v>0</v>
      </c>
      <c r="BH285" s="134">
        <f t="shared" si="57"/>
        <v>0</v>
      </c>
      <c r="BI285" s="134">
        <f t="shared" si="58"/>
        <v>0</v>
      </c>
      <c r="BJ285" s="14" t="s">
        <v>129</v>
      </c>
      <c r="BK285" s="134">
        <f t="shared" si="59"/>
        <v>43860</v>
      </c>
      <c r="BL285" s="14" t="s">
        <v>200</v>
      </c>
      <c r="BM285" s="133" t="s">
        <v>587</v>
      </c>
    </row>
    <row r="286" spans="2:65" s="1" customFormat="1" ht="22.9" customHeight="1">
      <c r="B286" s="121"/>
      <c r="C286" s="122" t="s">
        <v>588</v>
      </c>
      <c r="D286" s="122" t="s">
        <v>125</v>
      </c>
      <c r="E286" s="123" t="s">
        <v>589</v>
      </c>
      <c r="F286" s="124" t="s">
        <v>590</v>
      </c>
      <c r="G286" s="125" t="s">
        <v>128</v>
      </c>
      <c r="H286" s="126">
        <v>34</v>
      </c>
      <c r="I286" s="127">
        <v>701</v>
      </c>
      <c r="J286" s="127">
        <f t="shared" si="50"/>
        <v>23834</v>
      </c>
      <c r="K286" s="128"/>
      <c r="L286" s="26"/>
      <c r="M286" s="129" t="s">
        <v>1</v>
      </c>
      <c r="N286" s="130" t="s">
        <v>39</v>
      </c>
      <c r="O286" s="131">
        <v>0.22800000000000001</v>
      </c>
      <c r="P286" s="131">
        <f t="shared" si="51"/>
        <v>7.7520000000000007</v>
      </c>
      <c r="Q286" s="131">
        <v>6.0999999999999997E-4</v>
      </c>
      <c r="R286" s="131">
        <f t="shared" si="52"/>
        <v>2.0739999999999998E-2</v>
      </c>
      <c r="S286" s="131">
        <v>0</v>
      </c>
      <c r="T286" s="132">
        <f t="shared" si="53"/>
        <v>0</v>
      </c>
      <c r="AR286" s="133" t="s">
        <v>200</v>
      </c>
      <c r="AT286" s="133" t="s">
        <v>125</v>
      </c>
      <c r="AU286" s="133" t="s">
        <v>129</v>
      </c>
      <c r="AY286" s="14" t="s">
        <v>122</v>
      </c>
      <c r="BE286" s="134">
        <f t="shared" si="54"/>
        <v>0</v>
      </c>
      <c r="BF286" s="134">
        <f t="shared" si="55"/>
        <v>23834</v>
      </c>
      <c r="BG286" s="134">
        <f t="shared" si="56"/>
        <v>0</v>
      </c>
      <c r="BH286" s="134">
        <f t="shared" si="57"/>
        <v>0</v>
      </c>
      <c r="BI286" s="134">
        <f t="shared" si="58"/>
        <v>0</v>
      </c>
      <c r="BJ286" s="14" t="s">
        <v>129</v>
      </c>
      <c r="BK286" s="134">
        <f t="shared" si="59"/>
        <v>23834</v>
      </c>
      <c r="BL286" s="14" t="s">
        <v>200</v>
      </c>
      <c r="BM286" s="133" t="s">
        <v>591</v>
      </c>
    </row>
    <row r="287" spans="2:65" s="1" customFormat="1" ht="13.9" customHeight="1">
      <c r="B287" s="121"/>
      <c r="C287" s="122" t="s">
        <v>592</v>
      </c>
      <c r="D287" s="122" t="s">
        <v>125</v>
      </c>
      <c r="E287" s="123" t="s">
        <v>593</v>
      </c>
      <c r="F287" s="124" t="s">
        <v>594</v>
      </c>
      <c r="G287" s="125" t="s">
        <v>128</v>
      </c>
      <c r="H287" s="126">
        <v>34</v>
      </c>
      <c r="I287" s="127">
        <v>174</v>
      </c>
      <c r="J287" s="127">
        <f t="shared" si="50"/>
        <v>5916</v>
      </c>
      <c r="K287" s="128"/>
      <c r="L287" s="26"/>
      <c r="M287" s="129" t="s">
        <v>1</v>
      </c>
      <c r="N287" s="130" t="s">
        <v>39</v>
      </c>
      <c r="O287" s="131">
        <v>0.372</v>
      </c>
      <c r="P287" s="131">
        <f t="shared" si="51"/>
        <v>12.648</v>
      </c>
      <c r="Q287" s="131">
        <v>2.7999999999999998E-4</v>
      </c>
      <c r="R287" s="131">
        <f t="shared" si="52"/>
        <v>9.5199999999999989E-3</v>
      </c>
      <c r="S287" s="131">
        <v>4.1000000000000003E-3</v>
      </c>
      <c r="T287" s="132">
        <f t="shared" si="53"/>
        <v>0.13940000000000002</v>
      </c>
      <c r="AR287" s="133" t="s">
        <v>200</v>
      </c>
      <c r="AT287" s="133" t="s">
        <v>125</v>
      </c>
      <c r="AU287" s="133" t="s">
        <v>129</v>
      </c>
      <c r="AY287" s="14" t="s">
        <v>122</v>
      </c>
      <c r="BE287" s="134">
        <f t="shared" si="54"/>
        <v>0</v>
      </c>
      <c r="BF287" s="134">
        <f t="shared" si="55"/>
        <v>5916</v>
      </c>
      <c r="BG287" s="134">
        <f t="shared" si="56"/>
        <v>0</v>
      </c>
      <c r="BH287" s="134">
        <f t="shared" si="57"/>
        <v>0</v>
      </c>
      <c r="BI287" s="134">
        <f t="shared" si="58"/>
        <v>0</v>
      </c>
      <c r="BJ287" s="14" t="s">
        <v>129</v>
      </c>
      <c r="BK287" s="134">
        <f t="shared" si="59"/>
        <v>5916</v>
      </c>
      <c r="BL287" s="14" t="s">
        <v>200</v>
      </c>
      <c r="BM287" s="133" t="s">
        <v>595</v>
      </c>
    </row>
    <row r="288" spans="2:65" s="1" customFormat="1" ht="13.9" customHeight="1">
      <c r="B288" s="121"/>
      <c r="C288" s="122" t="s">
        <v>596</v>
      </c>
      <c r="D288" s="122" t="s">
        <v>125</v>
      </c>
      <c r="E288" s="123" t="s">
        <v>597</v>
      </c>
      <c r="F288" s="124" t="s">
        <v>598</v>
      </c>
      <c r="G288" s="125" t="s">
        <v>128</v>
      </c>
      <c r="H288" s="126">
        <v>34</v>
      </c>
      <c r="I288" s="127">
        <v>105</v>
      </c>
      <c r="J288" s="127">
        <f t="shared" si="50"/>
        <v>3570</v>
      </c>
      <c r="K288" s="128"/>
      <c r="L288" s="26"/>
      <c r="M288" s="129" t="s">
        <v>1</v>
      </c>
      <c r="N288" s="130" t="s">
        <v>39</v>
      </c>
      <c r="O288" s="131">
        <v>0.17299999999999999</v>
      </c>
      <c r="P288" s="131">
        <f t="shared" si="51"/>
        <v>5.8819999999999997</v>
      </c>
      <c r="Q288" s="131">
        <v>1.7000000000000001E-4</v>
      </c>
      <c r="R288" s="131">
        <f t="shared" si="52"/>
        <v>5.7800000000000004E-3</v>
      </c>
      <c r="S288" s="131">
        <v>0</v>
      </c>
      <c r="T288" s="132">
        <f t="shared" si="53"/>
        <v>0</v>
      </c>
      <c r="AR288" s="133" t="s">
        <v>200</v>
      </c>
      <c r="AT288" s="133" t="s">
        <v>125</v>
      </c>
      <c r="AU288" s="133" t="s">
        <v>129</v>
      </c>
      <c r="AY288" s="14" t="s">
        <v>122</v>
      </c>
      <c r="BE288" s="134">
        <f t="shared" si="54"/>
        <v>0</v>
      </c>
      <c r="BF288" s="134">
        <f t="shared" si="55"/>
        <v>3570</v>
      </c>
      <c r="BG288" s="134">
        <f t="shared" si="56"/>
        <v>0</v>
      </c>
      <c r="BH288" s="134">
        <f t="shared" si="57"/>
        <v>0</v>
      </c>
      <c r="BI288" s="134">
        <f t="shared" si="58"/>
        <v>0</v>
      </c>
      <c r="BJ288" s="14" t="s">
        <v>129</v>
      </c>
      <c r="BK288" s="134">
        <f t="shared" si="59"/>
        <v>3570</v>
      </c>
      <c r="BL288" s="14" t="s">
        <v>200</v>
      </c>
      <c r="BM288" s="133" t="s">
        <v>599</v>
      </c>
    </row>
    <row r="289" spans="2:65" s="1" customFormat="1" ht="22.9" customHeight="1">
      <c r="B289" s="121"/>
      <c r="C289" s="122" t="s">
        <v>600</v>
      </c>
      <c r="D289" s="122" t="s">
        <v>125</v>
      </c>
      <c r="E289" s="123" t="s">
        <v>601</v>
      </c>
      <c r="F289" s="124" t="s">
        <v>602</v>
      </c>
      <c r="G289" s="125" t="s">
        <v>175</v>
      </c>
      <c r="H289" s="126">
        <v>0.80100000000000005</v>
      </c>
      <c r="I289" s="127">
        <v>890</v>
      </c>
      <c r="J289" s="127">
        <f t="shared" si="50"/>
        <v>712.89</v>
      </c>
      <c r="K289" s="128"/>
      <c r="L289" s="26"/>
      <c r="M289" s="129" t="s">
        <v>1</v>
      </c>
      <c r="N289" s="130" t="s">
        <v>39</v>
      </c>
      <c r="O289" s="131">
        <v>1.427</v>
      </c>
      <c r="P289" s="131">
        <f t="shared" si="51"/>
        <v>1.143027</v>
      </c>
      <c r="Q289" s="131">
        <v>0</v>
      </c>
      <c r="R289" s="131">
        <f t="shared" si="52"/>
        <v>0</v>
      </c>
      <c r="S289" s="131">
        <v>0</v>
      </c>
      <c r="T289" s="132">
        <f t="shared" si="53"/>
        <v>0</v>
      </c>
      <c r="AR289" s="133" t="s">
        <v>200</v>
      </c>
      <c r="AT289" s="133" t="s">
        <v>125</v>
      </c>
      <c r="AU289" s="133" t="s">
        <v>129</v>
      </c>
      <c r="AY289" s="14" t="s">
        <v>122</v>
      </c>
      <c r="BE289" s="134">
        <f t="shared" si="54"/>
        <v>0</v>
      </c>
      <c r="BF289" s="134">
        <f t="shared" si="55"/>
        <v>712.89</v>
      </c>
      <c r="BG289" s="134">
        <f t="shared" si="56"/>
        <v>0</v>
      </c>
      <c r="BH289" s="134">
        <f t="shared" si="57"/>
        <v>0</v>
      </c>
      <c r="BI289" s="134">
        <f t="shared" si="58"/>
        <v>0</v>
      </c>
      <c r="BJ289" s="14" t="s">
        <v>129</v>
      </c>
      <c r="BK289" s="134">
        <f t="shared" si="59"/>
        <v>712.89</v>
      </c>
      <c r="BL289" s="14" t="s">
        <v>200</v>
      </c>
      <c r="BM289" s="133" t="s">
        <v>603</v>
      </c>
    </row>
    <row r="290" spans="2:65" s="1" customFormat="1" ht="22.9" customHeight="1">
      <c r="B290" s="121"/>
      <c r="C290" s="122" t="s">
        <v>604</v>
      </c>
      <c r="D290" s="122" t="s">
        <v>125</v>
      </c>
      <c r="E290" s="123" t="s">
        <v>605</v>
      </c>
      <c r="F290" s="124" t="s">
        <v>606</v>
      </c>
      <c r="G290" s="125" t="s">
        <v>175</v>
      </c>
      <c r="H290" s="126">
        <v>0.80100000000000005</v>
      </c>
      <c r="I290" s="127">
        <v>980</v>
      </c>
      <c r="J290" s="127">
        <f t="shared" si="50"/>
        <v>784.98</v>
      </c>
      <c r="K290" s="128"/>
      <c r="L290" s="26"/>
      <c r="M290" s="129" t="s">
        <v>1</v>
      </c>
      <c r="N290" s="130" t="s">
        <v>39</v>
      </c>
      <c r="O290" s="131">
        <v>1.18</v>
      </c>
      <c r="P290" s="131">
        <f t="shared" si="51"/>
        <v>0.94518000000000002</v>
      </c>
      <c r="Q290" s="131">
        <v>0</v>
      </c>
      <c r="R290" s="131">
        <f t="shared" si="52"/>
        <v>0</v>
      </c>
      <c r="S290" s="131">
        <v>0</v>
      </c>
      <c r="T290" s="132">
        <f t="shared" si="53"/>
        <v>0</v>
      </c>
      <c r="AR290" s="133" t="s">
        <v>200</v>
      </c>
      <c r="AT290" s="133" t="s">
        <v>125</v>
      </c>
      <c r="AU290" s="133" t="s">
        <v>129</v>
      </c>
      <c r="AY290" s="14" t="s">
        <v>122</v>
      </c>
      <c r="BE290" s="134">
        <f t="shared" si="54"/>
        <v>0</v>
      </c>
      <c r="BF290" s="134">
        <f t="shared" si="55"/>
        <v>784.98</v>
      </c>
      <c r="BG290" s="134">
        <f t="shared" si="56"/>
        <v>0</v>
      </c>
      <c r="BH290" s="134">
        <f t="shared" si="57"/>
        <v>0</v>
      </c>
      <c r="BI290" s="134">
        <f t="shared" si="58"/>
        <v>0</v>
      </c>
      <c r="BJ290" s="14" t="s">
        <v>129</v>
      </c>
      <c r="BK290" s="134">
        <f t="shared" si="59"/>
        <v>784.98</v>
      </c>
      <c r="BL290" s="14" t="s">
        <v>200</v>
      </c>
      <c r="BM290" s="133" t="s">
        <v>607</v>
      </c>
    </row>
    <row r="291" spans="2:65" s="11" customFormat="1" ht="22.7" customHeight="1">
      <c r="B291" s="110"/>
      <c r="D291" s="111" t="s">
        <v>72</v>
      </c>
      <c r="E291" s="119" t="s">
        <v>608</v>
      </c>
      <c r="F291" s="119" t="s">
        <v>609</v>
      </c>
      <c r="J291" s="120">
        <f>BK291</f>
        <v>164120</v>
      </c>
      <c r="L291" s="110"/>
      <c r="M291" s="114"/>
      <c r="P291" s="115">
        <f>SUM(P292:P310)</f>
        <v>147.54400000000001</v>
      </c>
      <c r="R291" s="115">
        <f>SUM(R292:R310)</f>
        <v>0.18966000000000002</v>
      </c>
      <c r="T291" s="116">
        <f>SUM(T292:T310)</f>
        <v>3.3264999999999998</v>
      </c>
      <c r="AR291" s="111" t="s">
        <v>129</v>
      </c>
      <c r="AT291" s="117" t="s">
        <v>72</v>
      </c>
      <c r="AU291" s="117" t="s">
        <v>19</v>
      </c>
      <c r="AY291" s="111" t="s">
        <v>122</v>
      </c>
      <c r="BK291" s="118">
        <f>SUM(BK292:BK310)</f>
        <v>164120</v>
      </c>
    </row>
    <row r="292" spans="2:65" s="1" customFormat="1" ht="13.9" customHeight="1">
      <c r="B292" s="121"/>
      <c r="C292" s="122" t="s">
        <v>610</v>
      </c>
      <c r="D292" s="122" t="s">
        <v>125</v>
      </c>
      <c r="E292" s="123" t="s">
        <v>611</v>
      </c>
      <c r="F292" s="124" t="s">
        <v>612</v>
      </c>
      <c r="G292" s="125" t="s">
        <v>128</v>
      </c>
      <c r="H292" s="126">
        <v>54</v>
      </c>
      <c r="I292" s="127">
        <v>190</v>
      </c>
      <c r="J292" s="127">
        <f t="shared" ref="J292:J310" si="60">ROUND(I292*H292,2)</f>
        <v>10260</v>
      </c>
      <c r="K292" s="128"/>
      <c r="L292" s="26"/>
      <c r="M292" s="129" t="s">
        <v>1</v>
      </c>
      <c r="N292" s="130" t="s">
        <v>39</v>
      </c>
      <c r="O292" s="131">
        <v>0.54800000000000004</v>
      </c>
      <c r="P292" s="131">
        <f t="shared" ref="P292:P310" si="61">O292*H292</f>
        <v>29.592000000000002</v>
      </c>
      <c r="Q292" s="131">
        <v>0</v>
      </c>
      <c r="R292" s="131">
        <f t="shared" ref="R292:R310" si="62">Q292*H292</f>
        <v>0</v>
      </c>
      <c r="S292" s="131">
        <v>1.933E-2</v>
      </c>
      <c r="T292" s="132">
        <f t="shared" ref="T292:T310" si="63">S292*H292</f>
        <v>1.04382</v>
      </c>
      <c r="AR292" s="133" t="s">
        <v>200</v>
      </c>
      <c r="AT292" s="133" t="s">
        <v>125</v>
      </c>
      <c r="AU292" s="133" t="s">
        <v>129</v>
      </c>
      <c r="AY292" s="14" t="s">
        <v>122</v>
      </c>
      <c r="BE292" s="134">
        <f t="shared" ref="BE292:BE310" si="64">IF(N292="základní",J292,0)</f>
        <v>0</v>
      </c>
      <c r="BF292" s="134">
        <f t="shared" ref="BF292:BF310" si="65">IF(N292="snížená",J292,0)</f>
        <v>10260</v>
      </c>
      <c r="BG292" s="134">
        <f t="shared" ref="BG292:BG310" si="66">IF(N292="zákl. přenesená",J292,0)</f>
        <v>0</v>
      </c>
      <c r="BH292" s="134">
        <f t="shared" ref="BH292:BH310" si="67">IF(N292="sníž. přenesená",J292,0)</f>
        <v>0</v>
      </c>
      <c r="BI292" s="134">
        <f t="shared" ref="BI292:BI310" si="68">IF(N292="nulová",J292,0)</f>
        <v>0</v>
      </c>
      <c r="BJ292" s="14" t="s">
        <v>129</v>
      </c>
      <c r="BK292" s="134">
        <f t="shared" ref="BK292:BK310" si="69">ROUND(I292*H292,2)</f>
        <v>10260</v>
      </c>
      <c r="BL292" s="14" t="s">
        <v>200</v>
      </c>
      <c r="BM292" s="133" t="s">
        <v>613</v>
      </c>
    </row>
    <row r="293" spans="2:65" s="1" customFormat="1" ht="22.9" customHeight="1">
      <c r="B293" s="121"/>
      <c r="C293" s="122" t="s">
        <v>614</v>
      </c>
      <c r="D293" s="122" t="s">
        <v>125</v>
      </c>
      <c r="E293" s="123" t="s">
        <v>615</v>
      </c>
      <c r="F293" s="124" t="s">
        <v>616</v>
      </c>
      <c r="G293" s="125" t="s">
        <v>128</v>
      </c>
      <c r="H293" s="126">
        <v>2</v>
      </c>
      <c r="I293" s="127">
        <v>2320</v>
      </c>
      <c r="J293" s="127">
        <f t="shared" si="60"/>
        <v>4640</v>
      </c>
      <c r="K293" s="128"/>
      <c r="L293" s="26"/>
      <c r="M293" s="129" t="s">
        <v>1</v>
      </c>
      <c r="N293" s="130" t="s">
        <v>39</v>
      </c>
      <c r="O293" s="131">
        <v>1.1000000000000001</v>
      </c>
      <c r="P293" s="131">
        <f t="shared" si="61"/>
        <v>2.2000000000000002</v>
      </c>
      <c r="Q293" s="131">
        <v>3.82E-3</v>
      </c>
      <c r="R293" s="131">
        <f t="shared" si="62"/>
        <v>7.6400000000000001E-3</v>
      </c>
      <c r="S293" s="131">
        <v>0</v>
      </c>
      <c r="T293" s="132">
        <f t="shared" si="63"/>
        <v>0</v>
      </c>
      <c r="AR293" s="133" t="s">
        <v>200</v>
      </c>
      <c r="AT293" s="133" t="s">
        <v>125</v>
      </c>
      <c r="AU293" s="133" t="s">
        <v>129</v>
      </c>
      <c r="AY293" s="14" t="s">
        <v>122</v>
      </c>
      <c r="BE293" s="134">
        <f t="shared" si="64"/>
        <v>0</v>
      </c>
      <c r="BF293" s="134">
        <f t="shared" si="65"/>
        <v>4640</v>
      </c>
      <c r="BG293" s="134">
        <f t="shared" si="66"/>
        <v>0</v>
      </c>
      <c r="BH293" s="134">
        <f t="shared" si="67"/>
        <v>0</v>
      </c>
      <c r="BI293" s="134">
        <f t="shared" si="68"/>
        <v>0</v>
      </c>
      <c r="BJ293" s="14" t="s">
        <v>129</v>
      </c>
      <c r="BK293" s="134">
        <f t="shared" si="69"/>
        <v>4640</v>
      </c>
      <c r="BL293" s="14" t="s">
        <v>200</v>
      </c>
      <c r="BM293" s="133" t="s">
        <v>617</v>
      </c>
    </row>
    <row r="294" spans="2:65" s="1" customFormat="1" ht="13.9" customHeight="1">
      <c r="B294" s="121"/>
      <c r="C294" s="122" t="s">
        <v>618</v>
      </c>
      <c r="D294" s="122" t="s">
        <v>125</v>
      </c>
      <c r="E294" s="123" t="s">
        <v>619</v>
      </c>
      <c r="F294" s="124" t="s">
        <v>620</v>
      </c>
      <c r="G294" s="125" t="s">
        <v>128</v>
      </c>
      <c r="H294" s="126">
        <v>52</v>
      </c>
      <c r="I294" s="127">
        <v>1720</v>
      </c>
      <c r="J294" s="127">
        <f t="shared" si="60"/>
        <v>89440</v>
      </c>
      <c r="K294" s="128"/>
      <c r="L294" s="26"/>
      <c r="M294" s="129" t="s">
        <v>1</v>
      </c>
      <c r="N294" s="130" t="s">
        <v>39</v>
      </c>
      <c r="O294" s="131">
        <v>1.4</v>
      </c>
      <c r="P294" s="131">
        <f t="shared" si="61"/>
        <v>72.8</v>
      </c>
      <c r="Q294" s="131">
        <v>1.7799999999999999E-3</v>
      </c>
      <c r="R294" s="131">
        <f t="shared" si="62"/>
        <v>9.255999999999999E-2</v>
      </c>
      <c r="S294" s="131">
        <v>0</v>
      </c>
      <c r="T294" s="132">
        <f t="shared" si="63"/>
        <v>0</v>
      </c>
      <c r="AR294" s="133" t="s">
        <v>200</v>
      </c>
      <c r="AT294" s="133" t="s">
        <v>125</v>
      </c>
      <c r="AU294" s="133" t="s">
        <v>129</v>
      </c>
      <c r="AY294" s="14" t="s">
        <v>122</v>
      </c>
      <c r="BE294" s="134">
        <f t="shared" si="64"/>
        <v>0</v>
      </c>
      <c r="BF294" s="134">
        <f t="shared" si="65"/>
        <v>89440</v>
      </c>
      <c r="BG294" s="134">
        <f t="shared" si="66"/>
        <v>0</v>
      </c>
      <c r="BH294" s="134">
        <f t="shared" si="67"/>
        <v>0</v>
      </c>
      <c r="BI294" s="134">
        <f t="shared" si="68"/>
        <v>0</v>
      </c>
      <c r="BJ294" s="14" t="s">
        <v>129</v>
      </c>
      <c r="BK294" s="134">
        <f t="shared" si="69"/>
        <v>89440</v>
      </c>
      <c r="BL294" s="14" t="s">
        <v>200</v>
      </c>
      <c r="BM294" s="133" t="s">
        <v>621</v>
      </c>
    </row>
    <row r="295" spans="2:65" s="1" customFormat="1" ht="13.9" customHeight="1">
      <c r="B295" s="121"/>
      <c r="C295" s="122" t="s">
        <v>622</v>
      </c>
      <c r="D295" s="122" t="s">
        <v>125</v>
      </c>
      <c r="E295" s="123" t="s">
        <v>623</v>
      </c>
      <c r="F295" s="124" t="s">
        <v>624</v>
      </c>
      <c r="G295" s="125" t="s">
        <v>128</v>
      </c>
      <c r="H295" s="126">
        <v>1</v>
      </c>
      <c r="I295" s="127">
        <v>1720</v>
      </c>
      <c r="J295" s="127">
        <f t="shared" si="60"/>
        <v>1720</v>
      </c>
      <c r="K295" s="128"/>
      <c r="L295" s="26"/>
      <c r="M295" s="129" t="s">
        <v>1</v>
      </c>
      <c r="N295" s="130" t="s">
        <v>39</v>
      </c>
      <c r="O295" s="131">
        <v>1.4</v>
      </c>
      <c r="P295" s="131">
        <f t="shared" si="61"/>
        <v>1.4</v>
      </c>
      <c r="Q295" s="131">
        <v>1.7799999999999999E-3</v>
      </c>
      <c r="R295" s="131">
        <f t="shared" si="62"/>
        <v>1.7799999999999999E-3</v>
      </c>
      <c r="S295" s="131">
        <v>0</v>
      </c>
      <c r="T295" s="132">
        <f t="shared" si="63"/>
        <v>0</v>
      </c>
      <c r="AR295" s="133" t="s">
        <v>200</v>
      </c>
      <c r="AT295" s="133" t="s">
        <v>125</v>
      </c>
      <c r="AU295" s="133" t="s">
        <v>129</v>
      </c>
      <c r="AY295" s="14" t="s">
        <v>122</v>
      </c>
      <c r="BE295" s="134">
        <f t="shared" si="64"/>
        <v>0</v>
      </c>
      <c r="BF295" s="134">
        <f t="shared" si="65"/>
        <v>1720</v>
      </c>
      <c r="BG295" s="134">
        <f t="shared" si="66"/>
        <v>0</v>
      </c>
      <c r="BH295" s="134">
        <f t="shared" si="67"/>
        <v>0</v>
      </c>
      <c r="BI295" s="134">
        <f t="shared" si="68"/>
        <v>0</v>
      </c>
      <c r="BJ295" s="14" t="s">
        <v>129</v>
      </c>
      <c r="BK295" s="134">
        <f t="shared" si="69"/>
        <v>1720</v>
      </c>
      <c r="BL295" s="14" t="s">
        <v>200</v>
      </c>
      <c r="BM295" s="133" t="s">
        <v>625</v>
      </c>
    </row>
    <row r="296" spans="2:65" s="1" customFormat="1" ht="22.9" customHeight="1">
      <c r="B296" s="121"/>
      <c r="C296" s="142" t="s">
        <v>626</v>
      </c>
      <c r="D296" s="142" t="s">
        <v>151</v>
      </c>
      <c r="E296" s="143" t="s">
        <v>627</v>
      </c>
      <c r="F296" s="144" t="s">
        <v>628</v>
      </c>
      <c r="G296" s="145" t="s">
        <v>128</v>
      </c>
      <c r="H296" s="146">
        <v>1</v>
      </c>
      <c r="I296" s="147">
        <v>3120</v>
      </c>
      <c r="J296" s="147">
        <f t="shared" si="60"/>
        <v>3120</v>
      </c>
      <c r="K296" s="148"/>
      <c r="L296" s="149"/>
      <c r="M296" s="150" t="s">
        <v>1</v>
      </c>
      <c r="N296" s="151" t="s">
        <v>39</v>
      </c>
      <c r="O296" s="131">
        <v>0</v>
      </c>
      <c r="P296" s="131">
        <f t="shared" si="61"/>
        <v>0</v>
      </c>
      <c r="Q296" s="131">
        <v>1.4999999999999999E-2</v>
      </c>
      <c r="R296" s="131">
        <f t="shared" si="62"/>
        <v>1.4999999999999999E-2</v>
      </c>
      <c r="S296" s="131">
        <v>0</v>
      </c>
      <c r="T296" s="132">
        <f t="shared" si="63"/>
        <v>0</v>
      </c>
      <c r="AR296" s="133" t="s">
        <v>233</v>
      </c>
      <c r="AT296" s="133" t="s">
        <v>151</v>
      </c>
      <c r="AU296" s="133" t="s">
        <v>129</v>
      </c>
      <c r="AY296" s="14" t="s">
        <v>122</v>
      </c>
      <c r="BE296" s="134">
        <f t="shared" si="64"/>
        <v>0</v>
      </c>
      <c r="BF296" s="134">
        <f t="shared" si="65"/>
        <v>3120</v>
      </c>
      <c r="BG296" s="134">
        <f t="shared" si="66"/>
        <v>0</v>
      </c>
      <c r="BH296" s="134">
        <f t="shared" si="67"/>
        <v>0</v>
      </c>
      <c r="BI296" s="134">
        <f t="shared" si="68"/>
        <v>0</v>
      </c>
      <c r="BJ296" s="14" t="s">
        <v>129</v>
      </c>
      <c r="BK296" s="134">
        <f t="shared" si="69"/>
        <v>3120</v>
      </c>
      <c r="BL296" s="14" t="s">
        <v>200</v>
      </c>
      <c r="BM296" s="133" t="s">
        <v>629</v>
      </c>
    </row>
    <row r="297" spans="2:65" s="1" customFormat="1" ht="13.9" customHeight="1">
      <c r="B297" s="121"/>
      <c r="C297" s="142" t="s">
        <v>630</v>
      </c>
      <c r="D297" s="142" t="s">
        <v>151</v>
      </c>
      <c r="E297" s="143" t="s">
        <v>631</v>
      </c>
      <c r="F297" s="144" t="s">
        <v>632</v>
      </c>
      <c r="G297" s="145" t="s">
        <v>128</v>
      </c>
      <c r="H297" s="146">
        <v>1</v>
      </c>
      <c r="I297" s="147">
        <v>450</v>
      </c>
      <c r="J297" s="147">
        <f t="shared" si="60"/>
        <v>450</v>
      </c>
      <c r="K297" s="148"/>
      <c r="L297" s="149"/>
      <c r="M297" s="150" t="s">
        <v>1</v>
      </c>
      <c r="N297" s="151" t="s">
        <v>39</v>
      </c>
      <c r="O297" s="131">
        <v>0</v>
      </c>
      <c r="P297" s="131">
        <f t="shared" si="61"/>
        <v>0</v>
      </c>
      <c r="Q297" s="131">
        <v>1.2999999999999999E-3</v>
      </c>
      <c r="R297" s="131">
        <f t="shared" si="62"/>
        <v>1.2999999999999999E-3</v>
      </c>
      <c r="S297" s="131">
        <v>0</v>
      </c>
      <c r="T297" s="132">
        <f t="shared" si="63"/>
        <v>0</v>
      </c>
      <c r="AR297" s="133" t="s">
        <v>233</v>
      </c>
      <c r="AT297" s="133" t="s">
        <v>151</v>
      </c>
      <c r="AU297" s="133" t="s">
        <v>129</v>
      </c>
      <c r="AY297" s="14" t="s">
        <v>122</v>
      </c>
      <c r="BE297" s="134">
        <f t="shared" si="64"/>
        <v>0</v>
      </c>
      <c r="BF297" s="134">
        <f t="shared" si="65"/>
        <v>450</v>
      </c>
      <c r="BG297" s="134">
        <f t="shared" si="66"/>
        <v>0</v>
      </c>
      <c r="BH297" s="134">
        <f t="shared" si="67"/>
        <v>0</v>
      </c>
      <c r="BI297" s="134">
        <f t="shared" si="68"/>
        <v>0</v>
      </c>
      <c r="BJ297" s="14" t="s">
        <v>129</v>
      </c>
      <c r="BK297" s="134">
        <f t="shared" si="69"/>
        <v>450</v>
      </c>
      <c r="BL297" s="14" t="s">
        <v>200</v>
      </c>
      <c r="BM297" s="133" t="s">
        <v>633</v>
      </c>
    </row>
    <row r="298" spans="2:65" s="1" customFormat="1" ht="13.9" customHeight="1">
      <c r="B298" s="121"/>
      <c r="C298" s="122" t="s">
        <v>634</v>
      </c>
      <c r="D298" s="122" t="s">
        <v>125</v>
      </c>
      <c r="E298" s="123" t="s">
        <v>635</v>
      </c>
      <c r="F298" s="124" t="s">
        <v>636</v>
      </c>
      <c r="G298" s="125" t="s">
        <v>128</v>
      </c>
      <c r="H298" s="126">
        <v>1</v>
      </c>
      <c r="I298" s="127">
        <v>1220</v>
      </c>
      <c r="J298" s="127">
        <f t="shared" si="60"/>
        <v>1220</v>
      </c>
      <c r="K298" s="128"/>
      <c r="L298" s="26"/>
      <c r="M298" s="129" t="s">
        <v>1</v>
      </c>
      <c r="N298" s="130" t="s">
        <v>39</v>
      </c>
      <c r="O298" s="131">
        <v>1.1000000000000001</v>
      </c>
      <c r="P298" s="131">
        <f t="shared" si="61"/>
        <v>1.1000000000000001</v>
      </c>
      <c r="Q298" s="131">
        <v>1.8500000000000001E-3</v>
      </c>
      <c r="R298" s="131">
        <f t="shared" si="62"/>
        <v>1.8500000000000001E-3</v>
      </c>
      <c r="S298" s="131">
        <v>0</v>
      </c>
      <c r="T298" s="132">
        <f t="shared" si="63"/>
        <v>0</v>
      </c>
      <c r="AR298" s="133" t="s">
        <v>200</v>
      </c>
      <c r="AT298" s="133" t="s">
        <v>125</v>
      </c>
      <c r="AU298" s="133" t="s">
        <v>129</v>
      </c>
      <c r="AY298" s="14" t="s">
        <v>122</v>
      </c>
      <c r="BE298" s="134">
        <f t="shared" si="64"/>
        <v>0</v>
      </c>
      <c r="BF298" s="134">
        <f t="shared" si="65"/>
        <v>1220</v>
      </c>
      <c r="BG298" s="134">
        <f t="shared" si="66"/>
        <v>0</v>
      </c>
      <c r="BH298" s="134">
        <f t="shared" si="67"/>
        <v>0</v>
      </c>
      <c r="BI298" s="134">
        <f t="shared" si="68"/>
        <v>0</v>
      </c>
      <c r="BJ298" s="14" t="s">
        <v>129</v>
      </c>
      <c r="BK298" s="134">
        <f t="shared" si="69"/>
        <v>1220</v>
      </c>
      <c r="BL298" s="14" t="s">
        <v>200</v>
      </c>
      <c r="BM298" s="133" t="s">
        <v>637</v>
      </c>
    </row>
    <row r="299" spans="2:65" s="1" customFormat="1" ht="13.9" customHeight="1">
      <c r="B299" s="121"/>
      <c r="C299" s="142" t="s">
        <v>638</v>
      </c>
      <c r="D299" s="142" t="s">
        <v>151</v>
      </c>
      <c r="E299" s="143" t="s">
        <v>639</v>
      </c>
      <c r="F299" s="144" t="s">
        <v>640</v>
      </c>
      <c r="G299" s="145" t="s">
        <v>128</v>
      </c>
      <c r="H299" s="146">
        <v>1</v>
      </c>
      <c r="I299" s="147">
        <v>1450</v>
      </c>
      <c r="J299" s="147">
        <f t="shared" si="60"/>
        <v>1450</v>
      </c>
      <c r="K299" s="148"/>
      <c r="L299" s="149"/>
      <c r="M299" s="150" t="s">
        <v>1</v>
      </c>
      <c r="N299" s="151" t="s">
        <v>39</v>
      </c>
      <c r="O299" s="131">
        <v>0</v>
      </c>
      <c r="P299" s="131">
        <f t="shared" si="61"/>
        <v>0</v>
      </c>
      <c r="Q299" s="131">
        <v>1.35E-2</v>
      </c>
      <c r="R299" s="131">
        <f t="shared" si="62"/>
        <v>1.35E-2</v>
      </c>
      <c r="S299" s="131">
        <v>0</v>
      </c>
      <c r="T299" s="132">
        <f t="shared" si="63"/>
        <v>0</v>
      </c>
      <c r="AR299" s="133" t="s">
        <v>233</v>
      </c>
      <c r="AT299" s="133" t="s">
        <v>151</v>
      </c>
      <c r="AU299" s="133" t="s">
        <v>129</v>
      </c>
      <c r="AY299" s="14" t="s">
        <v>122</v>
      </c>
      <c r="BE299" s="134">
        <f t="shared" si="64"/>
        <v>0</v>
      </c>
      <c r="BF299" s="134">
        <f t="shared" si="65"/>
        <v>1450</v>
      </c>
      <c r="BG299" s="134">
        <f t="shared" si="66"/>
        <v>0</v>
      </c>
      <c r="BH299" s="134">
        <f t="shared" si="67"/>
        <v>0</v>
      </c>
      <c r="BI299" s="134">
        <f t="shared" si="68"/>
        <v>0</v>
      </c>
      <c r="BJ299" s="14" t="s">
        <v>129</v>
      </c>
      <c r="BK299" s="134">
        <f t="shared" si="69"/>
        <v>1450</v>
      </c>
      <c r="BL299" s="14" t="s">
        <v>200</v>
      </c>
      <c r="BM299" s="133" t="s">
        <v>641</v>
      </c>
    </row>
    <row r="300" spans="2:65" s="1" customFormat="1" ht="13.9" customHeight="1">
      <c r="B300" s="121"/>
      <c r="C300" s="122" t="s">
        <v>642</v>
      </c>
      <c r="D300" s="122" t="s">
        <v>125</v>
      </c>
      <c r="E300" s="123" t="s">
        <v>643</v>
      </c>
      <c r="F300" s="124" t="s">
        <v>644</v>
      </c>
      <c r="G300" s="125" t="s">
        <v>128</v>
      </c>
      <c r="H300" s="126">
        <v>2</v>
      </c>
      <c r="I300" s="127">
        <v>1052</v>
      </c>
      <c r="J300" s="127">
        <f t="shared" si="60"/>
        <v>2104</v>
      </c>
      <c r="K300" s="128"/>
      <c r="L300" s="26"/>
      <c r="M300" s="129" t="s">
        <v>1</v>
      </c>
      <c r="N300" s="130" t="s">
        <v>39</v>
      </c>
      <c r="O300" s="131">
        <v>1.5</v>
      </c>
      <c r="P300" s="131">
        <f t="shared" si="61"/>
        <v>3</v>
      </c>
      <c r="Q300" s="131">
        <v>5.9000000000000003E-4</v>
      </c>
      <c r="R300" s="131">
        <f t="shared" si="62"/>
        <v>1.1800000000000001E-3</v>
      </c>
      <c r="S300" s="131">
        <v>0</v>
      </c>
      <c r="T300" s="132">
        <f t="shared" si="63"/>
        <v>0</v>
      </c>
      <c r="AR300" s="133" t="s">
        <v>200</v>
      </c>
      <c r="AT300" s="133" t="s">
        <v>125</v>
      </c>
      <c r="AU300" s="133" t="s">
        <v>129</v>
      </c>
      <c r="AY300" s="14" t="s">
        <v>122</v>
      </c>
      <c r="BE300" s="134">
        <f t="shared" si="64"/>
        <v>0</v>
      </c>
      <c r="BF300" s="134">
        <f t="shared" si="65"/>
        <v>2104</v>
      </c>
      <c r="BG300" s="134">
        <f t="shared" si="66"/>
        <v>0</v>
      </c>
      <c r="BH300" s="134">
        <f t="shared" si="67"/>
        <v>0</v>
      </c>
      <c r="BI300" s="134">
        <f t="shared" si="68"/>
        <v>0</v>
      </c>
      <c r="BJ300" s="14" t="s">
        <v>129</v>
      </c>
      <c r="BK300" s="134">
        <f t="shared" si="69"/>
        <v>2104</v>
      </c>
      <c r="BL300" s="14" t="s">
        <v>200</v>
      </c>
      <c r="BM300" s="133" t="s">
        <v>645</v>
      </c>
    </row>
    <row r="301" spans="2:65" s="1" customFormat="1" ht="13.9" customHeight="1">
      <c r="B301" s="121"/>
      <c r="C301" s="142" t="s">
        <v>646</v>
      </c>
      <c r="D301" s="142" t="s">
        <v>151</v>
      </c>
      <c r="E301" s="143" t="s">
        <v>647</v>
      </c>
      <c r="F301" s="144" t="s">
        <v>648</v>
      </c>
      <c r="G301" s="145" t="s">
        <v>128</v>
      </c>
      <c r="H301" s="146">
        <v>2</v>
      </c>
      <c r="I301" s="147">
        <v>4899</v>
      </c>
      <c r="J301" s="147">
        <f t="shared" si="60"/>
        <v>9798</v>
      </c>
      <c r="K301" s="148"/>
      <c r="L301" s="149"/>
      <c r="M301" s="150" t="s">
        <v>1</v>
      </c>
      <c r="N301" s="151" t="s">
        <v>39</v>
      </c>
      <c r="O301" s="131">
        <v>0</v>
      </c>
      <c r="P301" s="131">
        <f t="shared" si="61"/>
        <v>0</v>
      </c>
      <c r="Q301" s="131">
        <v>6.0000000000000001E-3</v>
      </c>
      <c r="R301" s="131">
        <f t="shared" si="62"/>
        <v>1.2E-2</v>
      </c>
      <c r="S301" s="131">
        <v>0</v>
      </c>
      <c r="T301" s="132">
        <f t="shared" si="63"/>
        <v>0</v>
      </c>
      <c r="AR301" s="133" t="s">
        <v>233</v>
      </c>
      <c r="AT301" s="133" t="s">
        <v>151</v>
      </c>
      <c r="AU301" s="133" t="s">
        <v>129</v>
      </c>
      <c r="AY301" s="14" t="s">
        <v>122</v>
      </c>
      <c r="BE301" s="134">
        <f t="shared" si="64"/>
        <v>0</v>
      </c>
      <c r="BF301" s="134">
        <f t="shared" si="65"/>
        <v>9798</v>
      </c>
      <c r="BG301" s="134">
        <f t="shared" si="66"/>
        <v>0</v>
      </c>
      <c r="BH301" s="134">
        <f t="shared" si="67"/>
        <v>0</v>
      </c>
      <c r="BI301" s="134">
        <f t="shared" si="68"/>
        <v>0</v>
      </c>
      <c r="BJ301" s="14" t="s">
        <v>129</v>
      </c>
      <c r="BK301" s="134">
        <f t="shared" si="69"/>
        <v>9798</v>
      </c>
      <c r="BL301" s="14" t="s">
        <v>200</v>
      </c>
      <c r="BM301" s="133" t="s">
        <v>649</v>
      </c>
    </row>
    <row r="302" spans="2:65" s="1" customFormat="1" ht="13.9" customHeight="1">
      <c r="B302" s="121"/>
      <c r="C302" s="122" t="s">
        <v>650</v>
      </c>
      <c r="D302" s="122" t="s">
        <v>125</v>
      </c>
      <c r="E302" s="123" t="s">
        <v>651</v>
      </c>
      <c r="F302" s="124" t="s">
        <v>652</v>
      </c>
      <c r="G302" s="125" t="s">
        <v>128</v>
      </c>
      <c r="H302" s="126">
        <v>34</v>
      </c>
      <c r="I302" s="127">
        <v>150</v>
      </c>
      <c r="J302" s="127">
        <f t="shared" si="60"/>
        <v>5100</v>
      </c>
      <c r="K302" s="128"/>
      <c r="L302" s="26"/>
      <c r="M302" s="129" t="s">
        <v>1</v>
      </c>
      <c r="N302" s="130" t="s">
        <v>39</v>
      </c>
      <c r="O302" s="131">
        <v>0.31</v>
      </c>
      <c r="P302" s="131">
        <f t="shared" si="61"/>
        <v>10.54</v>
      </c>
      <c r="Q302" s="131">
        <v>0</v>
      </c>
      <c r="R302" s="131">
        <f t="shared" si="62"/>
        <v>0</v>
      </c>
      <c r="S302" s="131">
        <v>6.7000000000000004E-2</v>
      </c>
      <c r="T302" s="132">
        <f t="shared" si="63"/>
        <v>2.278</v>
      </c>
      <c r="AR302" s="133" t="s">
        <v>200</v>
      </c>
      <c r="AT302" s="133" t="s">
        <v>125</v>
      </c>
      <c r="AU302" s="133" t="s">
        <v>129</v>
      </c>
      <c r="AY302" s="14" t="s">
        <v>122</v>
      </c>
      <c r="BE302" s="134">
        <f t="shared" si="64"/>
        <v>0</v>
      </c>
      <c r="BF302" s="134">
        <f t="shared" si="65"/>
        <v>5100</v>
      </c>
      <c r="BG302" s="134">
        <f t="shared" si="66"/>
        <v>0</v>
      </c>
      <c r="BH302" s="134">
        <f t="shared" si="67"/>
        <v>0</v>
      </c>
      <c r="BI302" s="134">
        <f t="shared" si="68"/>
        <v>0</v>
      </c>
      <c r="BJ302" s="14" t="s">
        <v>129</v>
      </c>
      <c r="BK302" s="134">
        <f t="shared" si="69"/>
        <v>5100</v>
      </c>
      <c r="BL302" s="14" t="s">
        <v>200</v>
      </c>
      <c r="BM302" s="133" t="s">
        <v>653</v>
      </c>
    </row>
    <row r="303" spans="2:65" s="1" customFormat="1" ht="13.9" customHeight="1">
      <c r="B303" s="121"/>
      <c r="C303" s="122" t="s">
        <v>654</v>
      </c>
      <c r="D303" s="122" t="s">
        <v>125</v>
      </c>
      <c r="E303" s="123" t="s">
        <v>655</v>
      </c>
      <c r="F303" s="124" t="s">
        <v>656</v>
      </c>
      <c r="G303" s="125" t="s">
        <v>128</v>
      </c>
      <c r="H303" s="126">
        <v>34</v>
      </c>
      <c r="I303" s="127">
        <v>250</v>
      </c>
      <c r="J303" s="127">
        <f t="shared" si="60"/>
        <v>8500</v>
      </c>
      <c r="K303" s="128"/>
      <c r="L303" s="26"/>
      <c r="M303" s="129" t="s">
        <v>1</v>
      </c>
      <c r="N303" s="130" t="s">
        <v>39</v>
      </c>
      <c r="O303" s="131">
        <v>0.374</v>
      </c>
      <c r="P303" s="131">
        <f t="shared" si="61"/>
        <v>12.715999999999999</v>
      </c>
      <c r="Q303" s="131">
        <v>5.0000000000000002E-5</v>
      </c>
      <c r="R303" s="131">
        <f t="shared" si="62"/>
        <v>1.7000000000000001E-3</v>
      </c>
      <c r="S303" s="131">
        <v>0</v>
      </c>
      <c r="T303" s="132">
        <f t="shared" si="63"/>
        <v>0</v>
      </c>
      <c r="AR303" s="133" t="s">
        <v>200</v>
      </c>
      <c r="AT303" s="133" t="s">
        <v>125</v>
      </c>
      <c r="AU303" s="133" t="s">
        <v>129</v>
      </c>
      <c r="AY303" s="14" t="s">
        <v>122</v>
      </c>
      <c r="BE303" s="134">
        <f t="shared" si="64"/>
        <v>0</v>
      </c>
      <c r="BF303" s="134">
        <f t="shared" si="65"/>
        <v>8500</v>
      </c>
      <c r="BG303" s="134">
        <f t="shared" si="66"/>
        <v>0</v>
      </c>
      <c r="BH303" s="134">
        <f t="shared" si="67"/>
        <v>0</v>
      </c>
      <c r="BI303" s="134">
        <f t="shared" si="68"/>
        <v>0</v>
      </c>
      <c r="BJ303" s="14" t="s">
        <v>129</v>
      </c>
      <c r="BK303" s="134">
        <f t="shared" si="69"/>
        <v>8500</v>
      </c>
      <c r="BL303" s="14" t="s">
        <v>200</v>
      </c>
      <c r="BM303" s="133" t="s">
        <v>657</v>
      </c>
    </row>
    <row r="304" spans="2:65" s="1" customFormat="1" ht="13.9" customHeight="1">
      <c r="B304" s="121"/>
      <c r="C304" s="122" t="s">
        <v>658</v>
      </c>
      <c r="D304" s="122" t="s">
        <v>125</v>
      </c>
      <c r="E304" s="123" t="s">
        <v>659</v>
      </c>
      <c r="F304" s="124" t="s">
        <v>660</v>
      </c>
      <c r="G304" s="125" t="s">
        <v>128</v>
      </c>
      <c r="H304" s="126">
        <v>56</v>
      </c>
      <c r="I304" s="127">
        <v>262</v>
      </c>
      <c r="J304" s="127">
        <f t="shared" si="60"/>
        <v>14672</v>
      </c>
      <c r="K304" s="128"/>
      <c r="L304" s="26"/>
      <c r="M304" s="129" t="s">
        <v>1</v>
      </c>
      <c r="N304" s="130" t="s">
        <v>39</v>
      </c>
      <c r="O304" s="131">
        <v>0.22700000000000001</v>
      </c>
      <c r="P304" s="131">
        <f t="shared" si="61"/>
        <v>12.712</v>
      </c>
      <c r="Q304" s="131">
        <v>2.9999999999999997E-4</v>
      </c>
      <c r="R304" s="131">
        <f t="shared" si="62"/>
        <v>1.6799999999999999E-2</v>
      </c>
      <c r="S304" s="131">
        <v>0</v>
      </c>
      <c r="T304" s="132">
        <f t="shared" si="63"/>
        <v>0</v>
      </c>
      <c r="AR304" s="133" t="s">
        <v>200</v>
      </c>
      <c r="AT304" s="133" t="s">
        <v>125</v>
      </c>
      <c r="AU304" s="133" t="s">
        <v>129</v>
      </c>
      <c r="AY304" s="14" t="s">
        <v>122</v>
      </c>
      <c r="BE304" s="134">
        <f t="shared" si="64"/>
        <v>0</v>
      </c>
      <c r="BF304" s="134">
        <f t="shared" si="65"/>
        <v>14672</v>
      </c>
      <c r="BG304" s="134">
        <f t="shared" si="66"/>
        <v>0</v>
      </c>
      <c r="BH304" s="134">
        <f t="shared" si="67"/>
        <v>0</v>
      </c>
      <c r="BI304" s="134">
        <f t="shared" si="68"/>
        <v>0</v>
      </c>
      <c r="BJ304" s="14" t="s">
        <v>129</v>
      </c>
      <c r="BK304" s="134">
        <f t="shared" si="69"/>
        <v>14672</v>
      </c>
      <c r="BL304" s="14" t="s">
        <v>200</v>
      </c>
      <c r="BM304" s="133" t="s">
        <v>661</v>
      </c>
    </row>
    <row r="305" spans="2:65" s="1" customFormat="1" ht="13.9" customHeight="1">
      <c r="B305" s="121"/>
      <c r="C305" s="142" t="s">
        <v>662</v>
      </c>
      <c r="D305" s="142" t="s">
        <v>151</v>
      </c>
      <c r="E305" s="143" t="s">
        <v>663</v>
      </c>
      <c r="F305" s="144" t="s">
        <v>664</v>
      </c>
      <c r="G305" s="145" t="s">
        <v>128</v>
      </c>
      <c r="H305" s="146">
        <v>54</v>
      </c>
      <c r="I305" s="147">
        <v>78</v>
      </c>
      <c r="J305" s="147">
        <f t="shared" si="60"/>
        <v>4212</v>
      </c>
      <c r="K305" s="148"/>
      <c r="L305" s="149"/>
      <c r="M305" s="150" t="s">
        <v>1</v>
      </c>
      <c r="N305" s="151" t="s">
        <v>39</v>
      </c>
      <c r="O305" s="131">
        <v>0</v>
      </c>
      <c r="P305" s="131">
        <f t="shared" si="61"/>
        <v>0</v>
      </c>
      <c r="Q305" s="131">
        <v>3.4000000000000002E-4</v>
      </c>
      <c r="R305" s="131">
        <f t="shared" si="62"/>
        <v>1.8360000000000001E-2</v>
      </c>
      <c r="S305" s="131">
        <v>0</v>
      </c>
      <c r="T305" s="132">
        <f t="shared" si="63"/>
        <v>0</v>
      </c>
      <c r="AR305" s="133" t="s">
        <v>233</v>
      </c>
      <c r="AT305" s="133" t="s">
        <v>151</v>
      </c>
      <c r="AU305" s="133" t="s">
        <v>129</v>
      </c>
      <c r="AY305" s="14" t="s">
        <v>122</v>
      </c>
      <c r="BE305" s="134">
        <f t="shared" si="64"/>
        <v>0</v>
      </c>
      <c r="BF305" s="134">
        <f t="shared" si="65"/>
        <v>4212</v>
      </c>
      <c r="BG305" s="134">
        <f t="shared" si="66"/>
        <v>0</v>
      </c>
      <c r="BH305" s="134">
        <f t="shared" si="67"/>
        <v>0</v>
      </c>
      <c r="BI305" s="134">
        <f t="shared" si="68"/>
        <v>0</v>
      </c>
      <c r="BJ305" s="14" t="s">
        <v>129</v>
      </c>
      <c r="BK305" s="134">
        <f t="shared" si="69"/>
        <v>4212</v>
      </c>
      <c r="BL305" s="14" t="s">
        <v>200</v>
      </c>
      <c r="BM305" s="133" t="s">
        <v>665</v>
      </c>
    </row>
    <row r="306" spans="2:65" s="1" customFormat="1" ht="13.9" customHeight="1">
      <c r="B306" s="121"/>
      <c r="C306" s="122" t="s">
        <v>666</v>
      </c>
      <c r="D306" s="122" t="s">
        <v>125</v>
      </c>
      <c r="E306" s="123" t="s">
        <v>667</v>
      </c>
      <c r="F306" s="124" t="s">
        <v>668</v>
      </c>
      <c r="G306" s="125" t="s">
        <v>128</v>
      </c>
      <c r="H306" s="126">
        <v>3</v>
      </c>
      <c r="I306" s="127">
        <v>98</v>
      </c>
      <c r="J306" s="127">
        <f t="shared" si="60"/>
        <v>294</v>
      </c>
      <c r="K306" s="128"/>
      <c r="L306" s="26"/>
      <c r="M306" s="129" t="s">
        <v>1</v>
      </c>
      <c r="N306" s="130" t="s">
        <v>39</v>
      </c>
      <c r="O306" s="131">
        <v>0.217</v>
      </c>
      <c r="P306" s="131">
        <f t="shared" si="61"/>
        <v>0.65100000000000002</v>
      </c>
      <c r="Q306" s="131">
        <v>0</v>
      </c>
      <c r="R306" s="131">
        <f t="shared" si="62"/>
        <v>0</v>
      </c>
      <c r="S306" s="131">
        <v>1.56E-3</v>
      </c>
      <c r="T306" s="132">
        <f t="shared" si="63"/>
        <v>4.6800000000000001E-3</v>
      </c>
      <c r="AR306" s="133" t="s">
        <v>200</v>
      </c>
      <c r="AT306" s="133" t="s">
        <v>125</v>
      </c>
      <c r="AU306" s="133" t="s">
        <v>129</v>
      </c>
      <c r="AY306" s="14" t="s">
        <v>122</v>
      </c>
      <c r="BE306" s="134">
        <f t="shared" si="64"/>
        <v>0</v>
      </c>
      <c r="BF306" s="134">
        <f t="shared" si="65"/>
        <v>294</v>
      </c>
      <c r="BG306" s="134">
        <f t="shared" si="66"/>
        <v>0</v>
      </c>
      <c r="BH306" s="134">
        <f t="shared" si="67"/>
        <v>0</v>
      </c>
      <c r="BI306" s="134">
        <f t="shared" si="68"/>
        <v>0</v>
      </c>
      <c r="BJ306" s="14" t="s">
        <v>129</v>
      </c>
      <c r="BK306" s="134">
        <f t="shared" si="69"/>
        <v>294</v>
      </c>
      <c r="BL306" s="14" t="s">
        <v>200</v>
      </c>
      <c r="BM306" s="133" t="s">
        <v>669</v>
      </c>
    </row>
    <row r="307" spans="2:65" s="1" customFormat="1" ht="22.9" customHeight="1">
      <c r="B307" s="121"/>
      <c r="C307" s="122" t="s">
        <v>670</v>
      </c>
      <c r="D307" s="122" t="s">
        <v>125</v>
      </c>
      <c r="E307" s="123" t="s">
        <v>671</v>
      </c>
      <c r="F307" s="124" t="s">
        <v>672</v>
      </c>
      <c r="G307" s="125" t="s">
        <v>128</v>
      </c>
      <c r="H307" s="126">
        <v>2</v>
      </c>
      <c r="I307" s="127">
        <v>2612</v>
      </c>
      <c r="J307" s="127">
        <f t="shared" si="60"/>
        <v>5224</v>
      </c>
      <c r="K307" s="128"/>
      <c r="L307" s="26"/>
      <c r="M307" s="129" t="s">
        <v>1</v>
      </c>
      <c r="N307" s="130" t="s">
        <v>39</v>
      </c>
      <c r="O307" s="131">
        <v>0.2</v>
      </c>
      <c r="P307" s="131">
        <f t="shared" si="61"/>
        <v>0.4</v>
      </c>
      <c r="Q307" s="131">
        <v>1.9599999999999999E-3</v>
      </c>
      <c r="R307" s="131">
        <f t="shared" si="62"/>
        <v>3.9199999999999999E-3</v>
      </c>
      <c r="S307" s="131">
        <v>0</v>
      </c>
      <c r="T307" s="132">
        <f t="shared" si="63"/>
        <v>0</v>
      </c>
      <c r="AR307" s="133" t="s">
        <v>200</v>
      </c>
      <c r="AT307" s="133" t="s">
        <v>125</v>
      </c>
      <c r="AU307" s="133" t="s">
        <v>129</v>
      </c>
      <c r="AY307" s="14" t="s">
        <v>122</v>
      </c>
      <c r="BE307" s="134">
        <f t="shared" si="64"/>
        <v>0</v>
      </c>
      <c r="BF307" s="134">
        <f t="shared" si="65"/>
        <v>5224</v>
      </c>
      <c r="BG307" s="134">
        <f t="shared" si="66"/>
        <v>0</v>
      </c>
      <c r="BH307" s="134">
        <f t="shared" si="67"/>
        <v>0</v>
      </c>
      <c r="BI307" s="134">
        <f t="shared" si="68"/>
        <v>0</v>
      </c>
      <c r="BJ307" s="14" t="s">
        <v>129</v>
      </c>
      <c r="BK307" s="134">
        <f t="shared" si="69"/>
        <v>5224</v>
      </c>
      <c r="BL307" s="14" t="s">
        <v>200</v>
      </c>
      <c r="BM307" s="133" t="s">
        <v>673</v>
      </c>
    </row>
    <row r="308" spans="2:65" s="1" customFormat="1" ht="13.9" customHeight="1">
      <c r="B308" s="121"/>
      <c r="C308" s="122" t="s">
        <v>674</v>
      </c>
      <c r="D308" s="122" t="s">
        <v>125</v>
      </c>
      <c r="E308" s="123" t="s">
        <v>675</v>
      </c>
      <c r="F308" s="124" t="s">
        <v>676</v>
      </c>
      <c r="G308" s="125" t="s">
        <v>128</v>
      </c>
      <c r="H308" s="126">
        <v>1</v>
      </c>
      <c r="I308" s="127">
        <v>220</v>
      </c>
      <c r="J308" s="127">
        <f t="shared" si="60"/>
        <v>220</v>
      </c>
      <c r="K308" s="128"/>
      <c r="L308" s="26"/>
      <c r="M308" s="129" t="s">
        <v>1</v>
      </c>
      <c r="N308" s="130" t="s">
        <v>39</v>
      </c>
      <c r="O308" s="131">
        <v>0.32</v>
      </c>
      <c r="P308" s="131">
        <f t="shared" si="61"/>
        <v>0.32</v>
      </c>
      <c r="Q308" s="131">
        <v>4.0000000000000003E-5</v>
      </c>
      <c r="R308" s="131">
        <f t="shared" si="62"/>
        <v>4.0000000000000003E-5</v>
      </c>
      <c r="S308" s="131">
        <v>0</v>
      </c>
      <c r="T308" s="132">
        <f t="shared" si="63"/>
        <v>0</v>
      </c>
      <c r="AR308" s="133" t="s">
        <v>200</v>
      </c>
      <c r="AT308" s="133" t="s">
        <v>125</v>
      </c>
      <c r="AU308" s="133" t="s">
        <v>129</v>
      </c>
      <c r="AY308" s="14" t="s">
        <v>122</v>
      </c>
      <c r="BE308" s="134">
        <f t="shared" si="64"/>
        <v>0</v>
      </c>
      <c r="BF308" s="134">
        <f t="shared" si="65"/>
        <v>220</v>
      </c>
      <c r="BG308" s="134">
        <f t="shared" si="66"/>
        <v>0</v>
      </c>
      <c r="BH308" s="134">
        <f t="shared" si="67"/>
        <v>0</v>
      </c>
      <c r="BI308" s="134">
        <f t="shared" si="68"/>
        <v>0</v>
      </c>
      <c r="BJ308" s="14" t="s">
        <v>129</v>
      </c>
      <c r="BK308" s="134">
        <f t="shared" si="69"/>
        <v>220</v>
      </c>
      <c r="BL308" s="14" t="s">
        <v>200</v>
      </c>
      <c r="BM308" s="133" t="s">
        <v>677</v>
      </c>
    </row>
    <row r="309" spans="2:65" s="1" customFormat="1" ht="22.9" customHeight="1">
      <c r="B309" s="121"/>
      <c r="C309" s="142" t="s">
        <v>678</v>
      </c>
      <c r="D309" s="142" t="s">
        <v>151</v>
      </c>
      <c r="E309" s="143" t="s">
        <v>679</v>
      </c>
      <c r="F309" s="144" t="s">
        <v>680</v>
      </c>
      <c r="G309" s="145" t="s">
        <v>128</v>
      </c>
      <c r="H309" s="146">
        <v>1</v>
      </c>
      <c r="I309" s="147">
        <v>1336</v>
      </c>
      <c r="J309" s="147">
        <f t="shared" si="60"/>
        <v>1336</v>
      </c>
      <c r="K309" s="148"/>
      <c r="L309" s="149"/>
      <c r="M309" s="150" t="s">
        <v>1</v>
      </c>
      <c r="N309" s="151" t="s">
        <v>39</v>
      </c>
      <c r="O309" s="131">
        <v>0</v>
      </c>
      <c r="P309" s="131">
        <f t="shared" si="61"/>
        <v>0</v>
      </c>
      <c r="Q309" s="131">
        <v>1.8E-3</v>
      </c>
      <c r="R309" s="131">
        <f t="shared" si="62"/>
        <v>1.8E-3</v>
      </c>
      <c r="S309" s="131">
        <v>0</v>
      </c>
      <c r="T309" s="132">
        <f t="shared" si="63"/>
        <v>0</v>
      </c>
      <c r="AR309" s="133" t="s">
        <v>233</v>
      </c>
      <c r="AT309" s="133" t="s">
        <v>151</v>
      </c>
      <c r="AU309" s="133" t="s">
        <v>129</v>
      </c>
      <c r="AY309" s="14" t="s">
        <v>122</v>
      </c>
      <c r="BE309" s="134">
        <f t="shared" si="64"/>
        <v>0</v>
      </c>
      <c r="BF309" s="134">
        <f t="shared" si="65"/>
        <v>1336</v>
      </c>
      <c r="BG309" s="134">
        <f t="shared" si="66"/>
        <v>0</v>
      </c>
      <c r="BH309" s="134">
        <f t="shared" si="67"/>
        <v>0</v>
      </c>
      <c r="BI309" s="134">
        <f t="shared" si="68"/>
        <v>0</v>
      </c>
      <c r="BJ309" s="14" t="s">
        <v>129</v>
      </c>
      <c r="BK309" s="134">
        <f t="shared" si="69"/>
        <v>1336</v>
      </c>
      <c r="BL309" s="14" t="s">
        <v>200</v>
      </c>
      <c r="BM309" s="133" t="s">
        <v>681</v>
      </c>
    </row>
    <row r="310" spans="2:65" s="1" customFormat="1" ht="13.9" customHeight="1">
      <c r="B310" s="121"/>
      <c r="C310" s="122" t="s">
        <v>682</v>
      </c>
      <c r="D310" s="122" t="s">
        <v>125</v>
      </c>
      <c r="E310" s="123" t="s">
        <v>683</v>
      </c>
      <c r="F310" s="124" t="s">
        <v>684</v>
      </c>
      <c r="G310" s="125" t="s">
        <v>128</v>
      </c>
      <c r="H310" s="126">
        <v>1</v>
      </c>
      <c r="I310" s="127">
        <v>360</v>
      </c>
      <c r="J310" s="127">
        <f t="shared" si="60"/>
        <v>360</v>
      </c>
      <c r="K310" s="128"/>
      <c r="L310" s="26"/>
      <c r="M310" s="129" t="s">
        <v>1</v>
      </c>
      <c r="N310" s="130" t="s">
        <v>39</v>
      </c>
      <c r="O310" s="131">
        <v>0.113</v>
      </c>
      <c r="P310" s="131">
        <f t="shared" si="61"/>
        <v>0.113</v>
      </c>
      <c r="Q310" s="131">
        <v>2.3000000000000001E-4</v>
      </c>
      <c r="R310" s="131">
        <f t="shared" si="62"/>
        <v>2.3000000000000001E-4</v>
      </c>
      <c r="S310" s="131">
        <v>0</v>
      </c>
      <c r="T310" s="132">
        <f t="shared" si="63"/>
        <v>0</v>
      </c>
      <c r="AR310" s="133" t="s">
        <v>200</v>
      </c>
      <c r="AT310" s="133" t="s">
        <v>125</v>
      </c>
      <c r="AU310" s="133" t="s">
        <v>129</v>
      </c>
      <c r="AY310" s="14" t="s">
        <v>122</v>
      </c>
      <c r="BE310" s="134">
        <f t="shared" si="64"/>
        <v>0</v>
      </c>
      <c r="BF310" s="134">
        <f t="shared" si="65"/>
        <v>360</v>
      </c>
      <c r="BG310" s="134">
        <f t="shared" si="66"/>
        <v>0</v>
      </c>
      <c r="BH310" s="134">
        <f t="shared" si="67"/>
        <v>0</v>
      </c>
      <c r="BI310" s="134">
        <f t="shared" si="68"/>
        <v>0</v>
      </c>
      <c r="BJ310" s="14" t="s">
        <v>129</v>
      </c>
      <c r="BK310" s="134">
        <f t="shared" si="69"/>
        <v>360</v>
      </c>
      <c r="BL310" s="14" t="s">
        <v>200</v>
      </c>
      <c r="BM310" s="133" t="s">
        <v>685</v>
      </c>
    </row>
    <row r="311" spans="2:65" s="11" customFormat="1" ht="22.7" customHeight="1">
      <c r="B311" s="110"/>
      <c r="D311" s="111" t="s">
        <v>72</v>
      </c>
      <c r="E311" s="119" t="s">
        <v>686</v>
      </c>
      <c r="F311" s="119" t="s">
        <v>687</v>
      </c>
      <c r="J311" s="120">
        <f>BK311</f>
        <v>47040</v>
      </c>
      <c r="L311" s="110"/>
      <c r="M311" s="114"/>
      <c r="P311" s="115">
        <f>SUM(P312:P313)</f>
        <v>70</v>
      </c>
      <c r="R311" s="115">
        <f>SUM(R312:R313)</f>
        <v>4.7599999999999996E-2</v>
      </c>
      <c r="T311" s="116">
        <f>SUM(T312:T313)</f>
        <v>0</v>
      </c>
      <c r="AR311" s="111" t="s">
        <v>129</v>
      </c>
      <c r="AT311" s="117" t="s">
        <v>72</v>
      </c>
      <c r="AU311" s="117" t="s">
        <v>19</v>
      </c>
      <c r="AY311" s="111" t="s">
        <v>122</v>
      </c>
      <c r="BK311" s="118">
        <f>SUM(BK312:BK313)</f>
        <v>47040</v>
      </c>
    </row>
    <row r="312" spans="2:65" s="1" customFormat="1" ht="22.9" customHeight="1">
      <c r="B312" s="121"/>
      <c r="C312" s="122" t="s">
        <v>688</v>
      </c>
      <c r="D312" s="122" t="s">
        <v>125</v>
      </c>
      <c r="E312" s="123" t="s">
        <v>689</v>
      </c>
      <c r="F312" s="124" t="s">
        <v>690</v>
      </c>
      <c r="G312" s="125" t="s">
        <v>128</v>
      </c>
      <c r="H312" s="126">
        <v>56</v>
      </c>
      <c r="I312" s="127">
        <v>560</v>
      </c>
      <c r="J312" s="127">
        <f>ROUND(I312*H312,2)</f>
        <v>31360</v>
      </c>
      <c r="K312" s="128"/>
      <c r="L312" s="26"/>
      <c r="M312" s="129" t="s">
        <v>1</v>
      </c>
      <c r="N312" s="130" t="s">
        <v>39</v>
      </c>
      <c r="O312" s="131">
        <v>0.625</v>
      </c>
      <c r="P312" s="131">
        <f>O312*H312</f>
        <v>35</v>
      </c>
      <c r="Q312" s="131">
        <v>2.5000000000000001E-4</v>
      </c>
      <c r="R312" s="131">
        <f>Q312*H312</f>
        <v>1.4E-2</v>
      </c>
      <c r="S312" s="131">
        <v>0</v>
      </c>
      <c r="T312" s="132">
        <f>S312*H312</f>
        <v>0</v>
      </c>
      <c r="AR312" s="133" t="s">
        <v>200</v>
      </c>
      <c r="AT312" s="133" t="s">
        <v>125</v>
      </c>
      <c r="AU312" s="133" t="s">
        <v>129</v>
      </c>
      <c r="AY312" s="14" t="s">
        <v>122</v>
      </c>
      <c r="BE312" s="134">
        <f>IF(N312="základní",J312,0)</f>
        <v>0</v>
      </c>
      <c r="BF312" s="134">
        <f>IF(N312="snížená",J312,0)</f>
        <v>31360</v>
      </c>
      <c r="BG312" s="134">
        <f>IF(N312="zákl. přenesená",J312,0)</f>
        <v>0</v>
      </c>
      <c r="BH312" s="134">
        <f>IF(N312="sníž. přenesená",J312,0)</f>
        <v>0</v>
      </c>
      <c r="BI312" s="134">
        <f>IF(N312="nulová",J312,0)</f>
        <v>0</v>
      </c>
      <c r="BJ312" s="14" t="s">
        <v>129</v>
      </c>
      <c r="BK312" s="134">
        <f>ROUND(I312*H312,2)</f>
        <v>31360</v>
      </c>
      <c r="BL312" s="14" t="s">
        <v>200</v>
      </c>
      <c r="BM312" s="133" t="s">
        <v>691</v>
      </c>
    </row>
    <row r="313" spans="2:65" s="1" customFormat="1" ht="33" customHeight="1">
      <c r="B313" s="121"/>
      <c r="C313" s="122" t="s">
        <v>692</v>
      </c>
      <c r="D313" s="122" t="s">
        <v>125</v>
      </c>
      <c r="E313" s="123" t="s">
        <v>693</v>
      </c>
      <c r="F313" s="124" t="s">
        <v>829</v>
      </c>
      <c r="G313" s="125" t="s">
        <v>128</v>
      </c>
      <c r="H313" s="126">
        <v>56</v>
      </c>
      <c r="I313" s="127">
        <v>280</v>
      </c>
      <c r="J313" s="127">
        <f>ROUND(I313*H313,2)</f>
        <v>15680</v>
      </c>
      <c r="K313" s="128"/>
      <c r="L313" s="26"/>
      <c r="M313" s="129" t="s">
        <v>1</v>
      </c>
      <c r="N313" s="130" t="s">
        <v>39</v>
      </c>
      <c r="O313" s="131">
        <v>0.625</v>
      </c>
      <c r="P313" s="131">
        <f>O313*H313</f>
        <v>35</v>
      </c>
      <c r="Q313" s="131">
        <v>5.9999999999999995E-4</v>
      </c>
      <c r="R313" s="131">
        <f>Q313*H313</f>
        <v>3.3599999999999998E-2</v>
      </c>
      <c r="S313" s="131">
        <v>0</v>
      </c>
      <c r="T313" s="132">
        <f>S313*H313</f>
        <v>0</v>
      </c>
      <c r="AR313" s="133" t="s">
        <v>200</v>
      </c>
      <c r="AT313" s="133" t="s">
        <v>125</v>
      </c>
      <c r="AU313" s="133" t="s">
        <v>129</v>
      </c>
      <c r="AY313" s="14" t="s">
        <v>122</v>
      </c>
      <c r="BE313" s="134">
        <f>IF(N313="základní",J313,0)</f>
        <v>0</v>
      </c>
      <c r="BF313" s="134">
        <f>IF(N313="snížená",J313,0)</f>
        <v>15680</v>
      </c>
      <c r="BG313" s="134">
        <f>IF(N313="zákl. přenesená",J313,0)</f>
        <v>0</v>
      </c>
      <c r="BH313" s="134">
        <f>IF(N313="sníž. přenesená",J313,0)</f>
        <v>0</v>
      </c>
      <c r="BI313" s="134">
        <f>IF(N313="nulová",J313,0)</f>
        <v>0</v>
      </c>
      <c r="BJ313" s="14" t="s">
        <v>129</v>
      </c>
      <c r="BK313" s="134">
        <f>ROUND(I313*H313,2)</f>
        <v>15680</v>
      </c>
      <c r="BL313" s="14" t="s">
        <v>200</v>
      </c>
      <c r="BM313" s="133" t="s">
        <v>694</v>
      </c>
    </row>
    <row r="314" spans="2:65" s="11" customFormat="1" ht="22.7" customHeight="1">
      <c r="B314" s="110"/>
      <c r="D314" s="111" t="s">
        <v>72</v>
      </c>
      <c r="E314" s="119" t="s">
        <v>695</v>
      </c>
      <c r="F314" s="119" t="s">
        <v>696</v>
      </c>
      <c r="J314" s="120">
        <f>BK314</f>
        <v>36000</v>
      </c>
      <c r="L314" s="110"/>
      <c r="M314" s="114"/>
      <c r="P314" s="115">
        <f>P315</f>
        <v>74.388000000000005</v>
      </c>
      <c r="R314" s="115">
        <f>R315</f>
        <v>0</v>
      </c>
      <c r="T314" s="116">
        <f>T315</f>
        <v>0</v>
      </c>
      <c r="AR314" s="111" t="s">
        <v>129</v>
      </c>
      <c r="AT314" s="117" t="s">
        <v>72</v>
      </c>
      <c r="AU314" s="117" t="s">
        <v>19</v>
      </c>
      <c r="AY314" s="111" t="s">
        <v>122</v>
      </c>
      <c r="BK314" s="118">
        <f>BK315</f>
        <v>36000</v>
      </c>
    </row>
    <row r="315" spans="2:65" s="1" customFormat="1" ht="22.9" customHeight="1">
      <c r="B315" s="121"/>
      <c r="C315" s="122" t="s">
        <v>697</v>
      </c>
      <c r="D315" s="122" t="s">
        <v>125</v>
      </c>
      <c r="E315" s="123" t="s">
        <v>698</v>
      </c>
      <c r="F315" s="124" t="s">
        <v>699</v>
      </c>
      <c r="G315" s="125" t="s">
        <v>128</v>
      </c>
      <c r="H315" s="126">
        <v>6</v>
      </c>
      <c r="I315" s="127">
        <v>6000</v>
      </c>
      <c r="J315" s="127">
        <f>ROUND(I315*H315,2)</f>
        <v>36000</v>
      </c>
      <c r="K315" s="128"/>
      <c r="L315" s="26"/>
      <c r="M315" s="129" t="s">
        <v>1</v>
      </c>
      <c r="N315" s="130" t="s">
        <v>39</v>
      </c>
      <c r="O315" s="131">
        <v>12.398</v>
      </c>
      <c r="P315" s="131">
        <f>O315*H315</f>
        <v>74.388000000000005</v>
      </c>
      <c r="Q315" s="131">
        <v>0</v>
      </c>
      <c r="R315" s="131">
        <f>Q315*H315</f>
        <v>0</v>
      </c>
      <c r="S315" s="131">
        <v>0</v>
      </c>
      <c r="T315" s="132">
        <f>S315*H315</f>
        <v>0</v>
      </c>
      <c r="AR315" s="133" t="s">
        <v>200</v>
      </c>
      <c r="AT315" s="133" t="s">
        <v>125</v>
      </c>
      <c r="AU315" s="133" t="s">
        <v>129</v>
      </c>
      <c r="AY315" s="14" t="s">
        <v>122</v>
      </c>
      <c r="BE315" s="134">
        <f>IF(N315="základní",J315,0)</f>
        <v>0</v>
      </c>
      <c r="BF315" s="134">
        <f>IF(N315="snížená",J315,0)</f>
        <v>36000</v>
      </c>
      <c r="BG315" s="134">
        <f>IF(N315="zákl. přenesená",J315,0)</f>
        <v>0</v>
      </c>
      <c r="BH315" s="134">
        <f>IF(N315="sníž. přenesená",J315,0)</f>
        <v>0</v>
      </c>
      <c r="BI315" s="134">
        <f>IF(N315="nulová",J315,0)</f>
        <v>0</v>
      </c>
      <c r="BJ315" s="14" t="s">
        <v>129</v>
      </c>
      <c r="BK315" s="134">
        <f>ROUND(I315*H315,2)</f>
        <v>36000</v>
      </c>
      <c r="BL315" s="14" t="s">
        <v>200</v>
      </c>
      <c r="BM315" s="133" t="s">
        <v>700</v>
      </c>
    </row>
    <row r="316" spans="2:65" s="11" customFormat="1" ht="22.7" customHeight="1">
      <c r="B316" s="110"/>
      <c r="D316" s="111" t="s">
        <v>72</v>
      </c>
      <c r="E316" s="119" t="s">
        <v>701</v>
      </c>
      <c r="F316" s="119" t="s">
        <v>702</v>
      </c>
      <c r="J316" s="120">
        <f>BK316</f>
        <v>10797</v>
      </c>
      <c r="L316" s="110"/>
      <c r="M316" s="114"/>
      <c r="P316" s="115">
        <f>SUM(P317:P318)</f>
        <v>4.9560000000000004</v>
      </c>
      <c r="R316" s="115">
        <f>SUM(R317:R318)</f>
        <v>0.17699999999999999</v>
      </c>
      <c r="T316" s="116">
        <f>SUM(T317:T318)</f>
        <v>0</v>
      </c>
      <c r="AR316" s="111" t="s">
        <v>129</v>
      </c>
      <c r="AT316" s="117" t="s">
        <v>72</v>
      </c>
      <c r="AU316" s="117" t="s">
        <v>19</v>
      </c>
      <c r="AY316" s="111" t="s">
        <v>122</v>
      </c>
      <c r="BK316" s="118">
        <f>SUM(BK317:BK318)</f>
        <v>10797</v>
      </c>
    </row>
    <row r="317" spans="2:65" s="1" customFormat="1" ht="22.9" customHeight="1">
      <c r="B317" s="121"/>
      <c r="C317" s="122" t="s">
        <v>703</v>
      </c>
      <c r="D317" s="122" t="s">
        <v>125</v>
      </c>
      <c r="E317" s="123" t="s">
        <v>704</v>
      </c>
      <c r="F317" s="124" t="s">
        <v>705</v>
      </c>
      <c r="G317" s="125" t="s">
        <v>199</v>
      </c>
      <c r="H317" s="126">
        <v>177</v>
      </c>
      <c r="I317" s="127">
        <v>12</v>
      </c>
      <c r="J317" s="127">
        <f>ROUND(I317*H317,2)</f>
        <v>2124</v>
      </c>
      <c r="K317" s="128"/>
      <c r="L317" s="26"/>
      <c r="M317" s="129" t="s">
        <v>1</v>
      </c>
      <c r="N317" s="130" t="s">
        <v>39</v>
      </c>
      <c r="O317" s="131">
        <v>2.8000000000000001E-2</v>
      </c>
      <c r="P317" s="131">
        <f>O317*H317</f>
        <v>4.9560000000000004</v>
      </c>
      <c r="Q317" s="131">
        <v>0</v>
      </c>
      <c r="R317" s="131">
        <f>Q317*H317</f>
        <v>0</v>
      </c>
      <c r="S317" s="131">
        <v>0</v>
      </c>
      <c r="T317" s="132">
        <f>S317*H317</f>
        <v>0</v>
      </c>
      <c r="AR317" s="133" t="s">
        <v>200</v>
      </c>
      <c r="AT317" s="133" t="s">
        <v>125</v>
      </c>
      <c r="AU317" s="133" t="s">
        <v>129</v>
      </c>
      <c r="AY317" s="14" t="s">
        <v>122</v>
      </c>
      <c r="BE317" s="134">
        <f>IF(N317="základní",J317,0)</f>
        <v>0</v>
      </c>
      <c r="BF317" s="134">
        <f>IF(N317="snížená",J317,0)</f>
        <v>2124</v>
      </c>
      <c r="BG317" s="134">
        <f>IF(N317="zákl. přenesená",J317,0)</f>
        <v>0</v>
      </c>
      <c r="BH317" s="134">
        <f>IF(N317="sníž. přenesená",J317,0)</f>
        <v>0</v>
      </c>
      <c r="BI317" s="134">
        <f>IF(N317="nulová",J317,0)</f>
        <v>0</v>
      </c>
      <c r="BJ317" s="14" t="s">
        <v>129</v>
      </c>
      <c r="BK317" s="134">
        <f>ROUND(I317*H317,2)</f>
        <v>2124</v>
      </c>
      <c r="BL317" s="14" t="s">
        <v>200</v>
      </c>
      <c r="BM317" s="133" t="s">
        <v>706</v>
      </c>
    </row>
    <row r="318" spans="2:65" s="1" customFormat="1" ht="13.9" customHeight="1">
      <c r="B318" s="121"/>
      <c r="C318" s="142" t="s">
        <v>707</v>
      </c>
      <c r="D318" s="142" t="s">
        <v>151</v>
      </c>
      <c r="E318" s="143" t="s">
        <v>708</v>
      </c>
      <c r="F318" s="144" t="s">
        <v>709</v>
      </c>
      <c r="G318" s="145" t="s">
        <v>199</v>
      </c>
      <c r="H318" s="146">
        <v>177</v>
      </c>
      <c r="I318" s="147">
        <v>49</v>
      </c>
      <c r="J318" s="147">
        <f>ROUND(I318*H318,2)</f>
        <v>8673</v>
      </c>
      <c r="K318" s="148"/>
      <c r="L318" s="149"/>
      <c r="M318" s="150" t="s">
        <v>1</v>
      </c>
      <c r="N318" s="151" t="s">
        <v>39</v>
      </c>
      <c r="O318" s="131">
        <v>0</v>
      </c>
      <c r="P318" s="131">
        <f>O318*H318</f>
        <v>0</v>
      </c>
      <c r="Q318" s="131">
        <v>1E-3</v>
      </c>
      <c r="R318" s="131">
        <f>Q318*H318</f>
        <v>0.17699999999999999</v>
      </c>
      <c r="S318" s="131">
        <v>0</v>
      </c>
      <c r="T318" s="132">
        <f>S318*H318</f>
        <v>0</v>
      </c>
      <c r="AR318" s="133" t="s">
        <v>233</v>
      </c>
      <c r="AT318" s="133" t="s">
        <v>151</v>
      </c>
      <c r="AU318" s="133" t="s">
        <v>129</v>
      </c>
      <c r="AY318" s="14" t="s">
        <v>122</v>
      </c>
      <c r="BE318" s="134">
        <f>IF(N318="základní",J318,0)</f>
        <v>0</v>
      </c>
      <c r="BF318" s="134">
        <f>IF(N318="snížená",J318,0)</f>
        <v>8673</v>
      </c>
      <c r="BG318" s="134">
        <f>IF(N318="zákl. přenesená",J318,0)</f>
        <v>0</v>
      </c>
      <c r="BH318" s="134">
        <f>IF(N318="sníž. přenesená",J318,0)</f>
        <v>0</v>
      </c>
      <c r="BI318" s="134">
        <f>IF(N318="nulová",J318,0)</f>
        <v>0</v>
      </c>
      <c r="BJ318" s="14" t="s">
        <v>129</v>
      </c>
      <c r="BK318" s="134">
        <f>ROUND(I318*H318,2)</f>
        <v>8673</v>
      </c>
      <c r="BL318" s="14" t="s">
        <v>200</v>
      </c>
      <c r="BM318" s="133" t="s">
        <v>710</v>
      </c>
    </row>
    <row r="319" spans="2:65" s="11" customFormat="1" ht="22.7" customHeight="1">
      <c r="B319" s="110"/>
      <c r="D319" s="111" t="s">
        <v>72</v>
      </c>
      <c r="E319" s="119" t="s">
        <v>711</v>
      </c>
      <c r="F319" s="119" t="s">
        <v>712</v>
      </c>
      <c r="J319" s="120">
        <f>BK319</f>
        <v>5432</v>
      </c>
      <c r="L319" s="110"/>
      <c r="M319" s="114"/>
      <c r="P319" s="115">
        <f>SUM(P320:P322)</f>
        <v>3.08</v>
      </c>
      <c r="R319" s="115">
        <f>SUM(R320:R322)</f>
        <v>1.6800000000000001E-3</v>
      </c>
      <c r="T319" s="116">
        <f>SUM(T320:T322)</f>
        <v>0</v>
      </c>
      <c r="AR319" s="111" t="s">
        <v>129</v>
      </c>
      <c r="AT319" s="117" t="s">
        <v>72</v>
      </c>
      <c r="AU319" s="117" t="s">
        <v>19</v>
      </c>
      <c r="AY319" s="111" t="s">
        <v>122</v>
      </c>
      <c r="BK319" s="118">
        <f>SUM(BK320:BK322)</f>
        <v>5432</v>
      </c>
    </row>
    <row r="320" spans="2:65" s="1" customFormat="1" ht="13.9" customHeight="1">
      <c r="B320" s="121"/>
      <c r="C320" s="122" t="s">
        <v>713</v>
      </c>
      <c r="D320" s="122" t="s">
        <v>125</v>
      </c>
      <c r="E320" s="123" t="s">
        <v>714</v>
      </c>
      <c r="F320" s="124" t="s">
        <v>715</v>
      </c>
      <c r="G320" s="125" t="s">
        <v>128</v>
      </c>
      <c r="H320" s="126">
        <v>56</v>
      </c>
      <c r="I320" s="127">
        <v>35</v>
      </c>
      <c r="J320" s="127">
        <f>ROUND(I320*H320,2)</f>
        <v>1960</v>
      </c>
      <c r="K320" s="128"/>
      <c r="L320" s="26"/>
      <c r="M320" s="129" t="s">
        <v>1</v>
      </c>
      <c r="N320" s="130" t="s">
        <v>39</v>
      </c>
      <c r="O320" s="131">
        <v>5.5E-2</v>
      </c>
      <c r="P320" s="131">
        <f>O320*H320</f>
        <v>3.08</v>
      </c>
      <c r="Q320" s="131">
        <v>0</v>
      </c>
      <c r="R320" s="131">
        <f>Q320*H320</f>
        <v>0</v>
      </c>
      <c r="S320" s="131">
        <v>0</v>
      </c>
      <c r="T320" s="132">
        <f>S320*H320</f>
        <v>0</v>
      </c>
      <c r="AR320" s="133" t="s">
        <v>200</v>
      </c>
      <c r="AT320" s="133" t="s">
        <v>125</v>
      </c>
      <c r="AU320" s="133" t="s">
        <v>129</v>
      </c>
      <c r="AY320" s="14" t="s">
        <v>122</v>
      </c>
      <c r="BE320" s="134">
        <f>IF(N320="základní",J320,0)</f>
        <v>0</v>
      </c>
      <c r="BF320" s="134">
        <f>IF(N320="snížená",J320,0)</f>
        <v>1960</v>
      </c>
      <c r="BG320" s="134">
        <f>IF(N320="zákl. přenesená",J320,0)</f>
        <v>0</v>
      </c>
      <c r="BH320" s="134">
        <f>IF(N320="sníž. přenesená",J320,0)</f>
        <v>0</v>
      </c>
      <c r="BI320" s="134">
        <f>IF(N320="nulová",J320,0)</f>
        <v>0</v>
      </c>
      <c r="BJ320" s="14" t="s">
        <v>129</v>
      </c>
      <c r="BK320" s="134">
        <f>ROUND(I320*H320,2)</f>
        <v>1960</v>
      </c>
      <c r="BL320" s="14" t="s">
        <v>200</v>
      </c>
      <c r="BM320" s="133" t="s">
        <v>716</v>
      </c>
    </row>
    <row r="321" spans="2:65" s="12" customFormat="1">
      <c r="B321" s="135"/>
      <c r="D321" s="136" t="s">
        <v>131</v>
      </c>
      <c r="E321" s="137" t="s">
        <v>1</v>
      </c>
      <c r="F321" s="138" t="s">
        <v>717</v>
      </c>
      <c r="H321" s="139">
        <v>56</v>
      </c>
      <c r="L321" s="135"/>
      <c r="M321" s="140"/>
      <c r="T321" s="141"/>
      <c r="AT321" s="137" t="s">
        <v>131</v>
      </c>
      <c r="AU321" s="137" t="s">
        <v>129</v>
      </c>
      <c r="AV321" s="12" t="s">
        <v>129</v>
      </c>
      <c r="AW321" s="12" t="s">
        <v>28</v>
      </c>
      <c r="AX321" s="12" t="s">
        <v>19</v>
      </c>
      <c r="AY321" s="137" t="s">
        <v>122</v>
      </c>
    </row>
    <row r="322" spans="2:65" s="1" customFormat="1" ht="13.9" customHeight="1">
      <c r="B322" s="121"/>
      <c r="C322" s="142" t="s">
        <v>718</v>
      </c>
      <c r="D322" s="142" t="s">
        <v>151</v>
      </c>
      <c r="E322" s="143" t="s">
        <v>719</v>
      </c>
      <c r="F322" s="144" t="s">
        <v>720</v>
      </c>
      <c r="G322" s="145" t="s">
        <v>128</v>
      </c>
      <c r="H322" s="146">
        <v>56</v>
      </c>
      <c r="I322" s="147">
        <v>62</v>
      </c>
      <c r="J322" s="147">
        <f>ROUND(I322*H322,2)</f>
        <v>3472</v>
      </c>
      <c r="K322" s="148"/>
      <c r="L322" s="149"/>
      <c r="M322" s="150" t="s">
        <v>1</v>
      </c>
      <c r="N322" s="151" t="s">
        <v>39</v>
      </c>
      <c r="O322" s="131">
        <v>0</v>
      </c>
      <c r="P322" s="131">
        <f>O322*H322</f>
        <v>0</v>
      </c>
      <c r="Q322" s="131">
        <v>3.0000000000000001E-5</v>
      </c>
      <c r="R322" s="131">
        <f>Q322*H322</f>
        <v>1.6800000000000001E-3</v>
      </c>
      <c r="S322" s="131">
        <v>0</v>
      </c>
      <c r="T322" s="132">
        <f>S322*H322</f>
        <v>0</v>
      </c>
      <c r="AR322" s="133" t="s">
        <v>233</v>
      </c>
      <c r="AT322" s="133" t="s">
        <v>151</v>
      </c>
      <c r="AU322" s="133" t="s">
        <v>129</v>
      </c>
      <c r="AY322" s="14" t="s">
        <v>122</v>
      </c>
      <c r="BE322" s="134">
        <f>IF(N322="základní",J322,0)</f>
        <v>0</v>
      </c>
      <c r="BF322" s="134">
        <f>IF(N322="snížená",J322,0)</f>
        <v>3472</v>
      </c>
      <c r="BG322" s="134">
        <f>IF(N322="zákl. přenesená",J322,0)</f>
        <v>0</v>
      </c>
      <c r="BH322" s="134">
        <f>IF(N322="sníž. přenesená",J322,0)</f>
        <v>0</v>
      </c>
      <c r="BI322" s="134">
        <f>IF(N322="nulová",J322,0)</f>
        <v>0</v>
      </c>
      <c r="BJ322" s="14" t="s">
        <v>129</v>
      </c>
      <c r="BK322" s="134">
        <f>ROUND(I322*H322,2)</f>
        <v>3472</v>
      </c>
      <c r="BL322" s="14" t="s">
        <v>200</v>
      </c>
      <c r="BM322" s="133" t="s">
        <v>721</v>
      </c>
    </row>
    <row r="323" spans="2:65" s="11" customFormat="1" ht="22.7" customHeight="1">
      <c r="B323" s="110"/>
      <c r="D323" s="111" t="s">
        <v>72</v>
      </c>
      <c r="E323" s="119" t="s">
        <v>722</v>
      </c>
      <c r="F323" s="119" t="s">
        <v>723</v>
      </c>
      <c r="J323" s="120">
        <f>BK323</f>
        <v>37100</v>
      </c>
      <c r="L323" s="110"/>
      <c r="M323" s="114"/>
      <c r="P323" s="115">
        <f>SUM(P324:P327)</f>
        <v>88.460000000000008</v>
      </c>
      <c r="R323" s="115">
        <f>SUM(R324:R327)</f>
        <v>0</v>
      </c>
      <c r="T323" s="116">
        <f>SUM(T324:T327)</f>
        <v>7.02</v>
      </c>
      <c r="AR323" s="111" t="s">
        <v>129</v>
      </c>
      <c r="AT323" s="117" t="s">
        <v>72</v>
      </c>
      <c r="AU323" s="117" t="s">
        <v>19</v>
      </c>
      <c r="AY323" s="111" t="s">
        <v>122</v>
      </c>
      <c r="BK323" s="118">
        <f>SUM(BK324:BK327)</f>
        <v>37100</v>
      </c>
    </row>
    <row r="324" spans="2:65" s="1" customFormat="1" ht="13.9" customHeight="1">
      <c r="B324" s="121"/>
      <c r="C324" s="122" t="s">
        <v>724</v>
      </c>
      <c r="D324" s="122" t="s">
        <v>125</v>
      </c>
      <c r="E324" s="123" t="s">
        <v>725</v>
      </c>
      <c r="F324" s="124" t="s">
        <v>726</v>
      </c>
      <c r="G324" s="125" t="s">
        <v>137</v>
      </c>
      <c r="H324" s="126">
        <v>140</v>
      </c>
      <c r="I324" s="127">
        <v>210</v>
      </c>
      <c r="J324" s="127">
        <f>ROUND(I324*H324,2)</f>
        <v>29400</v>
      </c>
      <c r="K324" s="128"/>
      <c r="L324" s="26"/>
      <c r="M324" s="129" t="s">
        <v>1</v>
      </c>
      <c r="N324" s="130" t="s">
        <v>39</v>
      </c>
      <c r="O324" s="131">
        <v>0.42899999999999999</v>
      </c>
      <c r="P324" s="131">
        <f>O324*H324</f>
        <v>60.06</v>
      </c>
      <c r="Q324" s="131">
        <v>0</v>
      </c>
      <c r="R324" s="131">
        <f>Q324*H324</f>
        <v>0</v>
      </c>
      <c r="S324" s="131">
        <v>0</v>
      </c>
      <c r="T324" s="132">
        <f>S324*H324</f>
        <v>0</v>
      </c>
      <c r="AR324" s="133" t="s">
        <v>200</v>
      </c>
      <c r="AT324" s="133" t="s">
        <v>125</v>
      </c>
      <c r="AU324" s="133" t="s">
        <v>129</v>
      </c>
      <c r="AY324" s="14" t="s">
        <v>122</v>
      </c>
      <c r="BE324" s="134">
        <f>IF(N324="základní",J324,0)</f>
        <v>0</v>
      </c>
      <c r="BF324" s="134">
        <f>IF(N324="snížená",J324,0)</f>
        <v>29400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4" t="s">
        <v>129</v>
      </c>
      <c r="BK324" s="134">
        <f>ROUND(I324*H324,2)</f>
        <v>29400</v>
      </c>
      <c r="BL324" s="14" t="s">
        <v>200</v>
      </c>
      <c r="BM324" s="133" t="s">
        <v>727</v>
      </c>
    </row>
    <row r="325" spans="2:65" s="12" customFormat="1">
      <c r="B325" s="135"/>
      <c r="D325" s="136" t="s">
        <v>131</v>
      </c>
      <c r="E325" s="137" t="s">
        <v>1</v>
      </c>
      <c r="F325" s="138" t="s">
        <v>728</v>
      </c>
      <c r="H325" s="139">
        <v>140</v>
      </c>
      <c r="L325" s="135"/>
      <c r="M325" s="140"/>
      <c r="T325" s="141"/>
      <c r="AT325" s="137" t="s">
        <v>131</v>
      </c>
      <c r="AU325" s="137" t="s">
        <v>129</v>
      </c>
      <c r="AV325" s="12" t="s">
        <v>129</v>
      </c>
      <c r="AW325" s="12" t="s">
        <v>28</v>
      </c>
      <c r="AX325" s="12" t="s">
        <v>19</v>
      </c>
      <c r="AY325" s="137" t="s">
        <v>122</v>
      </c>
    </row>
    <row r="326" spans="2:65" s="1" customFormat="1" ht="13.9" customHeight="1">
      <c r="B326" s="121"/>
      <c r="C326" s="122" t="s">
        <v>729</v>
      </c>
      <c r="D326" s="122" t="s">
        <v>125</v>
      </c>
      <c r="E326" s="123" t="s">
        <v>730</v>
      </c>
      <c r="F326" s="124" t="s">
        <v>731</v>
      </c>
      <c r="G326" s="125" t="s">
        <v>128</v>
      </c>
      <c r="H326" s="126">
        <v>50</v>
      </c>
      <c r="I326" s="127">
        <v>45</v>
      </c>
      <c r="J326" s="127">
        <f>ROUND(I326*H326,2)</f>
        <v>2250</v>
      </c>
      <c r="K326" s="128"/>
      <c r="L326" s="26"/>
      <c r="M326" s="129" t="s">
        <v>1</v>
      </c>
      <c r="N326" s="130" t="s">
        <v>39</v>
      </c>
      <c r="O326" s="131">
        <v>0.108</v>
      </c>
      <c r="P326" s="131">
        <f>O326*H326</f>
        <v>5.4</v>
      </c>
      <c r="Q326" s="131">
        <v>0</v>
      </c>
      <c r="R326" s="131">
        <f>Q326*H326</f>
        <v>0</v>
      </c>
      <c r="S326" s="131">
        <v>0.03</v>
      </c>
      <c r="T326" s="132">
        <f>S326*H326</f>
        <v>1.5</v>
      </c>
      <c r="AR326" s="133" t="s">
        <v>200</v>
      </c>
      <c r="AT326" s="133" t="s">
        <v>125</v>
      </c>
      <c r="AU326" s="133" t="s">
        <v>129</v>
      </c>
      <c r="AY326" s="14" t="s">
        <v>122</v>
      </c>
      <c r="BE326" s="134">
        <f>IF(N326="základní",J326,0)</f>
        <v>0</v>
      </c>
      <c r="BF326" s="134">
        <f>IF(N326="snížená",J326,0)</f>
        <v>2250</v>
      </c>
      <c r="BG326" s="134">
        <f>IF(N326="zákl. přenesená",J326,0)</f>
        <v>0</v>
      </c>
      <c r="BH326" s="134">
        <f>IF(N326="sníž. přenesená",J326,0)</f>
        <v>0</v>
      </c>
      <c r="BI326" s="134">
        <f>IF(N326="nulová",J326,0)</f>
        <v>0</v>
      </c>
      <c r="BJ326" s="14" t="s">
        <v>129</v>
      </c>
      <c r="BK326" s="134">
        <f>ROUND(I326*H326,2)</f>
        <v>2250</v>
      </c>
      <c r="BL326" s="14" t="s">
        <v>200</v>
      </c>
      <c r="BM326" s="133" t="s">
        <v>732</v>
      </c>
    </row>
    <row r="327" spans="2:65" s="1" customFormat="1" ht="13.9" customHeight="1">
      <c r="B327" s="121"/>
      <c r="C327" s="122" t="s">
        <v>733</v>
      </c>
      <c r="D327" s="122" t="s">
        <v>125</v>
      </c>
      <c r="E327" s="123" t="s">
        <v>734</v>
      </c>
      <c r="F327" s="124" t="s">
        <v>735</v>
      </c>
      <c r="G327" s="125" t="s">
        <v>128</v>
      </c>
      <c r="H327" s="126">
        <v>50</v>
      </c>
      <c r="I327" s="127">
        <v>109</v>
      </c>
      <c r="J327" s="127">
        <f>ROUND(I327*H327,2)</f>
        <v>5450</v>
      </c>
      <c r="K327" s="128"/>
      <c r="L327" s="26"/>
      <c r="M327" s="129" t="s">
        <v>1</v>
      </c>
      <c r="N327" s="130" t="s">
        <v>39</v>
      </c>
      <c r="O327" s="131">
        <v>0.46</v>
      </c>
      <c r="P327" s="131">
        <f>O327*H327</f>
        <v>23</v>
      </c>
      <c r="Q327" s="131">
        <v>0</v>
      </c>
      <c r="R327" s="131">
        <f>Q327*H327</f>
        <v>0</v>
      </c>
      <c r="S327" s="131">
        <v>0.1104</v>
      </c>
      <c r="T327" s="132">
        <f>S327*H327</f>
        <v>5.52</v>
      </c>
      <c r="AR327" s="133" t="s">
        <v>200</v>
      </c>
      <c r="AT327" s="133" t="s">
        <v>125</v>
      </c>
      <c r="AU327" s="133" t="s">
        <v>129</v>
      </c>
      <c r="AY327" s="14" t="s">
        <v>122</v>
      </c>
      <c r="BE327" s="134">
        <f>IF(N327="základní",J327,0)</f>
        <v>0</v>
      </c>
      <c r="BF327" s="134">
        <f>IF(N327="snížená",J327,0)</f>
        <v>5450</v>
      </c>
      <c r="BG327" s="134">
        <f>IF(N327="zákl. přenesená",J327,0)</f>
        <v>0</v>
      </c>
      <c r="BH327" s="134">
        <f>IF(N327="sníž. přenesená",J327,0)</f>
        <v>0</v>
      </c>
      <c r="BI327" s="134">
        <f>IF(N327="nulová",J327,0)</f>
        <v>0</v>
      </c>
      <c r="BJ327" s="14" t="s">
        <v>129</v>
      </c>
      <c r="BK327" s="134">
        <f>ROUND(I327*H327,2)</f>
        <v>5450</v>
      </c>
      <c r="BL327" s="14" t="s">
        <v>200</v>
      </c>
      <c r="BM327" s="133" t="s">
        <v>736</v>
      </c>
    </row>
    <row r="328" spans="2:65" s="11" customFormat="1" ht="22.7" customHeight="1">
      <c r="B328" s="110"/>
      <c r="D328" s="111" t="s">
        <v>72</v>
      </c>
      <c r="E328" s="119" t="s">
        <v>737</v>
      </c>
      <c r="F328" s="119" t="s">
        <v>738</v>
      </c>
      <c r="J328" s="120">
        <f>BK328</f>
        <v>12253.6</v>
      </c>
      <c r="L328" s="110"/>
      <c r="M328" s="114"/>
      <c r="P328" s="115">
        <f>SUM(P329:P334)</f>
        <v>12.648871999999999</v>
      </c>
      <c r="R328" s="115">
        <f>SUM(R329:R334)</f>
        <v>1.176E-2</v>
      </c>
      <c r="T328" s="116">
        <f>SUM(T329:T334)</f>
        <v>0</v>
      </c>
      <c r="AR328" s="111" t="s">
        <v>129</v>
      </c>
      <c r="AT328" s="117" t="s">
        <v>72</v>
      </c>
      <c r="AU328" s="117" t="s">
        <v>19</v>
      </c>
      <c r="AY328" s="111" t="s">
        <v>122</v>
      </c>
      <c r="BK328" s="118">
        <f>SUM(BK329:BK334)</f>
        <v>12253.6</v>
      </c>
    </row>
    <row r="329" spans="2:65" s="1" customFormat="1" ht="22.9" customHeight="1">
      <c r="B329" s="121"/>
      <c r="C329" s="122" t="s">
        <v>739</v>
      </c>
      <c r="D329" s="122" t="s">
        <v>125</v>
      </c>
      <c r="E329" s="123" t="s">
        <v>740</v>
      </c>
      <c r="F329" s="124" t="s">
        <v>741</v>
      </c>
      <c r="G329" s="125" t="s">
        <v>128</v>
      </c>
      <c r="H329" s="126">
        <v>100</v>
      </c>
      <c r="I329" s="127">
        <v>85</v>
      </c>
      <c r="J329" s="127">
        <f>ROUND(I329*H329,2)</f>
        <v>8500</v>
      </c>
      <c r="K329" s="128"/>
      <c r="L329" s="26"/>
      <c r="M329" s="129" t="s">
        <v>1</v>
      </c>
      <c r="N329" s="130" t="s">
        <v>39</v>
      </c>
      <c r="O329" s="131">
        <v>0.11</v>
      </c>
      <c r="P329" s="131">
        <f>O329*H329</f>
        <v>11</v>
      </c>
      <c r="Q329" s="131">
        <v>0</v>
      </c>
      <c r="R329" s="131">
        <f>Q329*H329</f>
        <v>0</v>
      </c>
      <c r="S329" s="131">
        <v>0</v>
      </c>
      <c r="T329" s="132">
        <f>S329*H329</f>
        <v>0</v>
      </c>
      <c r="AR329" s="133" t="s">
        <v>200</v>
      </c>
      <c r="AT329" s="133" t="s">
        <v>125</v>
      </c>
      <c r="AU329" s="133" t="s">
        <v>129</v>
      </c>
      <c r="AY329" s="14" t="s">
        <v>122</v>
      </c>
      <c r="BE329" s="134">
        <f>IF(N329="základní",J329,0)</f>
        <v>0</v>
      </c>
      <c r="BF329" s="134">
        <f>IF(N329="snížená",J329,0)</f>
        <v>8500</v>
      </c>
      <c r="BG329" s="134">
        <f>IF(N329="zákl. přenesená",J329,0)</f>
        <v>0</v>
      </c>
      <c r="BH329" s="134">
        <f>IF(N329="sníž. přenesená",J329,0)</f>
        <v>0</v>
      </c>
      <c r="BI329" s="134">
        <f>IF(N329="nulová",J329,0)</f>
        <v>0</v>
      </c>
      <c r="BJ329" s="14" t="s">
        <v>129</v>
      </c>
      <c r="BK329" s="134">
        <f>ROUND(I329*H329,2)</f>
        <v>8500</v>
      </c>
      <c r="BL329" s="14" t="s">
        <v>200</v>
      </c>
      <c r="BM329" s="133" t="s">
        <v>742</v>
      </c>
    </row>
    <row r="330" spans="2:65" s="12" customFormat="1">
      <c r="B330" s="135"/>
      <c r="D330" s="136" t="s">
        <v>131</v>
      </c>
      <c r="E330" s="137" t="s">
        <v>1</v>
      </c>
      <c r="F330" s="138" t="s">
        <v>743</v>
      </c>
      <c r="H330" s="139">
        <v>100</v>
      </c>
      <c r="L330" s="135"/>
      <c r="M330" s="140"/>
      <c r="T330" s="141"/>
      <c r="AT330" s="137" t="s">
        <v>131</v>
      </c>
      <c r="AU330" s="137" t="s">
        <v>129</v>
      </c>
      <c r="AV330" s="12" t="s">
        <v>129</v>
      </c>
      <c r="AW330" s="12" t="s">
        <v>28</v>
      </c>
      <c r="AX330" s="12" t="s">
        <v>19</v>
      </c>
      <c r="AY330" s="137" t="s">
        <v>122</v>
      </c>
    </row>
    <row r="331" spans="2:65" s="1" customFormat="1" ht="22.9" customHeight="1">
      <c r="B331" s="121"/>
      <c r="C331" s="122" t="s">
        <v>744</v>
      </c>
      <c r="D331" s="122" t="s">
        <v>125</v>
      </c>
      <c r="E331" s="123" t="s">
        <v>745</v>
      </c>
      <c r="F331" s="124" t="s">
        <v>746</v>
      </c>
      <c r="G331" s="125" t="s">
        <v>747</v>
      </c>
      <c r="H331" s="126">
        <v>6</v>
      </c>
      <c r="I331" s="127">
        <v>170</v>
      </c>
      <c r="J331" s="127">
        <f>ROUND(I331*H331,2)</f>
        <v>1020</v>
      </c>
      <c r="K331" s="128"/>
      <c r="L331" s="26"/>
      <c r="M331" s="129" t="s">
        <v>1</v>
      </c>
      <c r="N331" s="130" t="s">
        <v>39</v>
      </c>
      <c r="O331" s="131">
        <v>0.26600000000000001</v>
      </c>
      <c r="P331" s="131">
        <f>O331*H331</f>
        <v>1.5960000000000001</v>
      </c>
      <c r="Q331" s="131">
        <v>6.9999999999999994E-5</v>
      </c>
      <c r="R331" s="131">
        <f>Q331*H331</f>
        <v>4.1999999999999996E-4</v>
      </c>
      <c r="S331" s="131">
        <v>0</v>
      </c>
      <c r="T331" s="132">
        <f>S331*H331</f>
        <v>0</v>
      </c>
      <c r="AR331" s="133" t="s">
        <v>200</v>
      </c>
      <c r="AT331" s="133" t="s">
        <v>125</v>
      </c>
      <c r="AU331" s="133" t="s">
        <v>129</v>
      </c>
      <c r="AY331" s="14" t="s">
        <v>122</v>
      </c>
      <c r="BE331" s="134">
        <f>IF(N331="základní",J331,0)</f>
        <v>0</v>
      </c>
      <c r="BF331" s="134">
        <f>IF(N331="snížená",J331,0)</f>
        <v>1020</v>
      </c>
      <c r="BG331" s="134">
        <f>IF(N331="zákl. přenesená",J331,0)</f>
        <v>0</v>
      </c>
      <c r="BH331" s="134">
        <f>IF(N331="sníž. přenesená",J331,0)</f>
        <v>0</v>
      </c>
      <c r="BI331" s="134">
        <f>IF(N331="nulová",J331,0)</f>
        <v>0</v>
      </c>
      <c r="BJ331" s="14" t="s">
        <v>129</v>
      </c>
      <c r="BK331" s="134">
        <f>ROUND(I331*H331,2)</f>
        <v>1020</v>
      </c>
      <c r="BL331" s="14" t="s">
        <v>200</v>
      </c>
      <c r="BM331" s="133" t="s">
        <v>748</v>
      </c>
    </row>
    <row r="332" spans="2:65" s="1" customFormat="1" ht="13.9" customHeight="1">
      <c r="B332" s="121"/>
      <c r="C332" s="142" t="s">
        <v>749</v>
      </c>
      <c r="D332" s="142" t="s">
        <v>151</v>
      </c>
      <c r="E332" s="143" t="s">
        <v>750</v>
      </c>
      <c r="F332" s="144" t="s">
        <v>751</v>
      </c>
      <c r="G332" s="145" t="s">
        <v>128</v>
      </c>
      <c r="H332" s="146">
        <v>6</v>
      </c>
      <c r="I332" s="147">
        <v>450</v>
      </c>
      <c r="J332" s="147">
        <f>ROUND(I332*H332,2)</f>
        <v>2700</v>
      </c>
      <c r="K332" s="148"/>
      <c r="L332" s="149"/>
      <c r="M332" s="150" t="s">
        <v>1</v>
      </c>
      <c r="N332" s="151" t="s">
        <v>39</v>
      </c>
      <c r="O332" s="131">
        <v>0</v>
      </c>
      <c r="P332" s="131">
        <f>O332*H332</f>
        <v>0</v>
      </c>
      <c r="Q332" s="131">
        <v>1.89E-3</v>
      </c>
      <c r="R332" s="131">
        <f>Q332*H332</f>
        <v>1.1339999999999999E-2</v>
      </c>
      <c r="S332" s="131">
        <v>0</v>
      </c>
      <c r="T332" s="132">
        <f>S332*H332</f>
        <v>0</v>
      </c>
      <c r="AR332" s="133" t="s">
        <v>233</v>
      </c>
      <c r="AT332" s="133" t="s">
        <v>151</v>
      </c>
      <c r="AU332" s="133" t="s">
        <v>129</v>
      </c>
      <c r="AY332" s="14" t="s">
        <v>122</v>
      </c>
      <c r="BE332" s="134">
        <f>IF(N332="základní",J332,0)</f>
        <v>0</v>
      </c>
      <c r="BF332" s="134">
        <f>IF(N332="snížená",J332,0)</f>
        <v>2700</v>
      </c>
      <c r="BG332" s="134">
        <f>IF(N332="zákl. přenesená",J332,0)</f>
        <v>0</v>
      </c>
      <c r="BH332" s="134">
        <f>IF(N332="sníž. přenesená",J332,0)</f>
        <v>0</v>
      </c>
      <c r="BI332" s="134">
        <f>IF(N332="nulová",J332,0)</f>
        <v>0</v>
      </c>
      <c r="BJ332" s="14" t="s">
        <v>129</v>
      </c>
      <c r="BK332" s="134">
        <f>ROUND(I332*H332,2)</f>
        <v>2700</v>
      </c>
      <c r="BL332" s="14" t="s">
        <v>200</v>
      </c>
      <c r="BM332" s="133" t="s">
        <v>752</v>
      </c>
    </row>
    <row r="333" spans="2:65" s="1" customFormat="1" ht="22.9" customHeight="1">
      <c r="B333" s="121"/>
      <c r="C333" s="122" t="s">
        <v>753</v>
      </c>
      <c r="D333" s="122" t="s">
        <v>125</v>
      </c>
      <c r="E333" s="123" t="s">
        <v>754</v>
      </c>
      <c r="F333" s="124" t="s">
        <v>755</v>
      </c>
      <c r="G333" s="125" t="s">
        <v>175</v>
      </c>
      <c r="H333" s="126">
        <v>1.2E-2</v>
      </c>
      <c r="I333" s="127">
        <v>1950</v>
      </c>
      <c r="J333" s="127">
        <f>ROUND(I333*H333,2)</f>
        <v>23.4</v>
      </c>
      <c r="K333" s="128"/>
      <c r="L333" s="26"/>
      <c r="M333" s="129" t="s">
        <v>1</v>
      </c>
      <c r="N333" s="130" t="s">
        <v>39</v>
      </c>
      <c r="O333" s="131">
        <v>3.016</v>
      </c>
      <c r="P333" s="131">
        <f>O333*H333</f>
        <v>3.6192000000000002E-2</v>
      </c>
      <c r="Q333" s="131">
        <v>0</v>
      </c>
      <c r="R333" s="131">
        <f>Q333*H333</f>
        <v>0</v>
      </c>
      <c r="S333" s="131">
        <v>0</v>
      </c>
      <c r="T333" s="132">
        <f>S333*H333</f>
        <v>0</v>
      </c>
      <c r="AR333" s="133" t="s">
        <v>200</v>
      </c>
      <c r="AT333" s="133" t="s">
        <v>125</v>
      </c>
      <c r="AU333" s="133" t="s">
        <v>129</v>
      </c>
      <c r="AY333" s="14" t="s">
        <v>122</v>
      </c>
      <c r="BE333" s="134">
        <f>IF(N333="základní",J333,0)</f>
        <v>0</v>
      </c>
      <c r="BF333" s="134">
        <f>IF(N333="snížená",J333,0)</f>
        <v>23.4</v>
      </c>
      <c r="BG333" s="134">
        <f>IF(N333="zákl. přenesená",J333,0)</f>
        <v>0</v>
      </c>
      <c r="BH333" s="134">
        <f>IF(N333="sníž. přenesená",J333,0)</f>
        <v>0</v>
      </c>
      <c r="BI333" s="134">
        <f>IF(N333="nulová",J333,0)</f>
        <v>0</v>
      </c>
      <c r="BJ333" s="14" t="s">
        <v>129</v>
      </c>
      <c r="BK333" s="134">
        <f>ROUND(I333*H333,2)</f>
        <v>23.4</v>
      </c>
      <c r="BL333" s="14" t="s">
        <v>200</v>
      </c>
      <c r="BM333" s="133" t="s">
        <v>756</v>
      </c>
    </row>
    <row r="334" spans="2:65" s="1" customFormat="1" ht="22.9" customHeight="1">
      <c r="B334" s="121"/>
      <c r="C334" s="122" t="s">
        <v>757</v>
      </c>
      <c r="D334" s="122" t="s">
        <v>125</v>
      </c>
      <c r="E334" s="123" t="s">
        <v>758</v>
      </c>
      <c r="F334" s="124" t="s">
        <v>759</v>
      </c>
      <c r="G334" s="125" t="s">
        <v>175</v>
      </c>
      <c r="H334" s="126">
        <v>1.2E-2</v>
      </c>
      <c r="I334" s="127">
        <v>850</v>
      </c>
      <c r="J334" s="127">
        <f>ROUND(I334*H334,2)</f>
        <v>10.199999999999999</v>
      </c>
      <c r="K334" s="128"/>
      <c r="L334" s="26"/>
      <c r="M334" s="129" t="s">
        <v>1</v>
      </c>
      <c r="N334" s="130" t="s">
        <v>39</v>
      </c>
      <c r="O334" s="131">
        <v>1.39</v>
      </c>
      <c r="P334" s="131">
        <f>O334*H334</f>
        <v>1.668E-2</v>
      </c>
      <c r="Q334" s="131">
        <v>0</v>
      </c>
      <c r="R334" s="131">
        <f>Q334*H334</f>
        <v>0</v>
      </c>
      <c r="S334" s="131">
        <v>0</v>
      </c>
      <c r="T334" s="132">
        <f>S334*H334</f>
        <v>0</v>
      </c>
      <c r="AR334" s="133" t="s">
        <v>200</v>
      </c>
      <c r="AT334" s="133" t="s">
        <v>125</v>
      </c>
      <c r="AU334" s="133" t="s">
        <v>129</v>
      </c>
      <c r="AY334" s="14" t="s">
        <v>122</v>
      </c>
      <c r="BE334" s="134">
        <f>IF(N334="základní",J334,0)</f>
        <v>0</v>
      </c>
      <c r="BF334" s="134">
        <f>IF(N334="snížená",J334,0)</f>
        <v>10.199999999999999</v>
      </c>
      <c r="BG334" s="134">
        <f>IF(N334="zákl. přenesená",J334,0)</f>
        <v>0</v>
      </c>
      <c r="BH334" s="134">
        <f>IF(N334="sníž. přenesená",J334,0)</f>
        <v>0</v>
      </c>
      <c r="BI334" s="134">
        <f>IF(N334="nulová",J334,0)</f>
        <v>0</v>
      </c>
      <c r="BJ334" s="14" t="s">
        <v>129</v>
      </c>
      <c r="BK334" s="134">
        <f>ROUND(I334*H334,2)</f>
        <v>10.199999999999999</v>
      </c>
      <c r="BL334" s="14" t="s">
        <v>200</v>
      </c>
      <c r="BM334" s="133" t="s">
        <v>760</v>
      </c>
    </row>
    <row r="335" spans="2:65" s="11" customFormat="1" ht="25.9" customHeight="1">
      <c r="B335" s="110"/>
      <c r="D335" s="111" t="s">
        <v>72</v>
      </c>
      <c r="E335" s="112" t="s">
        <v>151</v>
      </c>
      <c r="F335" s="112" t="s">
        <v>761</v>
      </c>
      <c r="J335" s="113">
        <f>BK335</f>
        <v>21236</v>
      </c>
      <c r="L335" s="110"/>
      <c r="M335" s="114"/>
      <c r="P335" s="115">
        <f>P336</f>
        <v>49.000000000000007</v>
      </c>
      <c r="R335" s="115">
        <f>R336</f>
        <v>0</v>
      </c>
      <c r="T335" s="116">
        <f>T336</f>
        <v>0</v>
      </c>
      <c r="AR335" s="111" t="s">
        <v>142</v>
      </c>
      <c r="AT335" s="117" t="s">
        <v>72</v>
      </c>
      <c r="AU335" s="117" t="s">
        <v>73</v>
      </c>
      <c r="AY335" s="111" t="s">
        <v>122</v>
      </c>
      <c r="BK335" s="118">
        <f>BK336</f>
        <v>21236</v>
      </c>
    </row>
    <row r="336" spans="2:65" s="11" customFormat="1" ht="22.7" customHeight="1">
      <c r="B336" s="110"/>
      <c r="D336" s="111" t="s">
        <v>72</v>
      </c>
      <c r="E336" s="119" t="s">
        <v>762</v>
      </c>
      <c r="F336" s="119" t="s">
        <v>763</v>
      </c>
      <c r="J336" s="120">
        <f>BK336</f>
        <v>21236</v>
      </c>
      <c r="L336" s="110"/>
      <c r="M336" s="114"/>
      <c r="P336" s="115">
        <f>SUM(P337:P347)</f>
        <v>49.000000000000007</v>
      </c>
      <c r="R336" s="115">
        <f>SUM(R337:R347)</f>
        <v>0</v>
      </c>
      <c r="T336" s="116">
        <f>SUM(T337:T347)</f>
        <v>0</v>
      </c>
      <c r="AR336" s="111" t="s">
        <v>142</v>
      </c>
      <c r="AT336" s="117" t="s">
        <v>72</v>
      </c>
      <c r="AU336" s="117" t="s">
        <v>19</v>
      </c>
      <c r="AY336" s="111" t="s">
        <v>122</v>
      </c>
      <c r="BK336" s="118">
        <f>SUM(BK337:BK347)</f>
        <v>21236</v>
      </c>
    </row>
    <row r="337" spans="2:65" s="1" customFormat="1" ht="22.9" customHeight="1">
      <c r="B337" s="121"/>
      <c r="C337" s="122" t="s">
        <v>764</v>
      </c>
      <c r="D337" s="122" t="s">
        <v>125</v>
      </c>
      <c r="E337" s="123" t="s">
        <v>765</v>
      </c>
      <c r="F337" s="124" t="s">
        <v>766</v>
      </c>
      <c r="G337" s="125" t="s">
        <v>767</v>
      </c>
      <c r="H337" s="126">
        <v>6</v>
      </c>
      <c r="I337" s="127">
        <v>75</v>
      </c>
      <c r="J337" s="127">
        <f t="shared" ref="J337:J347" si="70">ROUND(I337*H337,2)</f>
        <v>450</v>
      </c>
      <c r="K337" s="128"/>
      <c r="L337" s="26"/>
      <c r="M337" s="129" t="s">
        <v>1</v>
      </c>
      <c r="N337" s="130" t="s">
        <v>39</v>
      </c>
      <c r="O337" s="131">
        <v>0.16</v>
      </c>
      <c r="P337" s="131">
        <f t="shared" ref="P337:P347" si="71">O337*H337</f>
        <v>0.96</v>
      </c>
      <c r="Q337" s="131">
        <v>0</v>
      </c>
      <c r="R337" s="131">
        <f t="shared" ref="R337:R347" si="72">Q337*H337</f>
        <v>0</v>
      </c>
      <c r="S337" s="131">
        <v>0</v>
      </c>
      <c r="T337" s="132">
        <f t="shared" ref="T337:T347" si="73">S337*H337</f>
        <v>0</v>
      </c>
      <c r="AR337" s="133" t="s">
        <v>415</v>
      </c>
      <c r="AT337" s="133" t="s">
        <v>125</v>
      </c>
      <c r="AU337" s="133" t="s">
        <v>129</v>
      </c>
      <c r="AY337" s="14" t="s">
        <v>122</v>
      </c>
      <c r="BE337" s="134">
        <f t="shared" ref="BE337:BE347" si="74">IF(N337="základní",J337,0)</f>
        <v>0</v>
      </c>
      <c r="BF337" s="134">
        <f t="shared" ref="BF337:BF347" si="75">IF(N337="snížená",J337,0)</f>
        <v>450</v>
      </c>
      <c r="BG337" s="134">
        <f t="shared" ref="BG337:BG347" si="76">IF(N337="zákl. přenesená",J337,0)</f>
        <v>0</v>
      </c>
      <c r="BH337" s="134">
        <f t="shared" ref="BH337:BH347" si="77">IF(N337="sníž. přenesená",J337,0)</f>
        <v>0</v>
      </c>
      <c r="BI337" s="134">
        <f t="shared" ref="BI337:BI347" si="78">IF(N337="nulová",J337,0)</f>
        <v>0</v>
      </c>
      <c r="BJ337" s="14" t="s">
        <v>129</v>
      </c>
      <c r="BK337" s="134">
        <f t="shared" ref="BK337:BK347" si="79">ROUND(I337*H337,2)</f>
        <v>450</v>
      </c>
      <c r="BL337" s="14" t="s">
        <v>415</v>
      </c>
      <c r="BM337" s="133" t="s">
        <v>768</v>
      </c>
    </row>
    <row r="338" spans="2:65" s="1" customFormat="1" ht="22.9" customHeight="1">
      <c r="B338" s="121"/>
      <c r="C338" s="122" t="s">
        <v>769</v>
      </c>
      <c r="D338" s="122" t="s">
        <v>125</v>
      </c>
      <c r="E338" s="123" t="s">
        <v>770</v>
      </c>
      <c r="F338" s="124" t="s">
        <v>771</v>
      </c>
      <c r="G338" s="125" t="s">
        <v>772</v>
      </c>
      <c r="H338" s="126">
        <v>6</v>
      </c>
      <c r="I338" s="127">
        <v>40</v>
      </c>
      <c r="J338" s="127">
        <f t="shared" si="70"/>
        <v>240</v>
      </c>
      <c r="K338" s="128"/>
      <c r="L338" s="26"/>
      <c r="M338" s="129" t="s">
        <v>1</v>
      </c>
      <c r="N338" s="130" t="s">
        <v>39</v>
      </c>
      <c r="O338" s="131">
        <v>0.09</v>
      </c>
      <c r="P338" s="131">
        <f t="shared" si="71"/>
        <v>0.54</v>
      </c>
      <c r="Q338" s="131">
        <v>0</v>
      </c>
      <c r="R338" s="131">
        <f t="shared" si="72"/>
        <v>0</v>
      </c>
      <c r="S338" s="131">
        <v>0</v>
      </c>
      <c r="T338" s="132">
        <f t="shared" si="73"/>
        <v>0</v>
      </c>
      <c r="AR338" s="133" t="s">
        <v>415</v>
      </c>
      <c r="AT338" s="133" t="s">
        <v>125</v>
      </c>
      <c r="AU338" s="133" t="s">
        <v>129</v>
      </c>
      <c r="AY338" s="14" t="s">
        <v>122</v>
      </c>
      <c r="BE338" s="134">
        <f t="shared" si="74"/>
        <v>0</v>
      </c>
      <c r="BF338" s="134">
        <f t="shared" si="75"/>
        <v>240</v>
      </c>
      <c r="BG338" s="134">
        <f t="shared" si="76"/>
        <v>0</v>
      </c>
      <c r="BH338" s="134">
        <f t="shared" si="77"/>
        <v>0</v>
      </c>
      <c r="BI338" s="134">
        <f t="shared" si="78"/>
        <v>0</v>
      </c>
      <c r="BJ338" s="14" t="s">
        <v>129</v>
      </c>
      <c r="BK338" s="134">
        <f t="shared" si="79"/>
        <v>240</v>
      </c>
      <c r="BL338" s="14" t="s">
        <v>415</v>
      </c>
      <c r="BM338" s="133" t="s">
        <v>773</v>
      </c>
    </row>
    <row r="339" spans="2:65" s="1" customFormat="1" ht="22.9" customHeight="1">
      <c r="B339" s="121"/>
      <c r="C339" s="122" t="s">
        <v>774</v>
      </c>
      <c r="D339" s="122" t="s">
        <v>125</v>
      </c>
      <c r="E339" s="123" t="s">
        <v>775</v>
      </c>
      <c r="F339" s="124" t="s">
        <v>776</v>
      </c>
      <c r="G339" s="125" t="s">
        <v>772</v>
      </c>
      <c r="H339" s="126">
        <v>6</v>
      </c>
      <c r="I339" s="127">
        <v>220</v>
      </c>
      <c r="J339" s="127">
        <f t="shared" si="70"/>
        <v>1320</v>
      </c>
      <c r="K339" s="128"/>
      <c r="L339" s="26"/>
      <c r="M339" s="129" t="s">
        <v>1</v>
      </c>
      <c r="N339" s="130" t="s">
        <v>39</v>
      </c>
      <c r="O339" s="131">
        <v>0.6</v>
      </c>
      <c r="P339" s="131">
        <f t="shared" si="71"/>
        <v>3.5999999999999996</v>
      </c>
      <c r="Q339" s="131">
        <v>0</v>
      </c>
      <c r="R339" s="131">
        <f t="shared" si="72"/>
        <v>0</v>
      </c>
      <c r="S339" s="131">
        <v>0</v>
      </c>
      <c r="T339" s="132">
        <f t="shared" si="73"/>
        <v>0</v>
      </c>
      <c r="AR339" s="133" t="s">
        <v>415</v>
      </c>
      <c r="AT339" s="133" t="s">
        <v>125</v>
      </c>
      <c r="AU339" s="133" t="s">
        <v>129</v>
      </c>
      <c r="AY339" s="14" t="s">
        <v>122</v>
      </c>
      <c r="BE339" s="134">
        <f t="shared" si="74"/>
        <v>0</v>
      </c>
      <c r="BF339" s="134">
        <f t="shared" si="75"/>
        <v>1320</v>
      </c>
      <c r="BG339" s="134">
        <f t="shared" si="76"/>
        <v>0</v>
      </c>
      <c r="BH339" s="134">
        <f t="shared" si="77"/>
        <v>0</v>
      </c>
      <c r="BI339" s="134">
        <f t="shared" si="78"/>
        <v>0</v>
      </c>
      <c r="BJ339" s="14" t="s">
        <v>129</v>
      </c>
      <c r="BK339" s="134">
        <f t="shared" si="79"/>
        <v>1320</v>
      </c>
      <c r="BL339" s="14" t="s">
        <v>415</v>
      </c>
      <c r="BM339" s="133" t="s">
        <v>777</v>
      </c>
    </row>
    <row r="340" spans="2:65" s="1" customFormat="1" ht="13.9" customHeight="1">
      <c r="B340" s="121"/>
      <c r="C340" s="122" t="s">
        <v>778</v>
      </c>
      <c r="D340" s="122" t="s">
        <v>125</v>
      </c>
      <c r="E340" s="123" t="s">
        <v>779</v>
      </c>
      <c r="F340" s="124" t="s">
        <v>780</v>
      </c>
      <c r="G340" s="125" t="s">
        <v>772</v>
      </c>
      <c r="H340" s="126">
        <v>6</v>
      </c>
      <c r="I340" s="127">
        <v>230</v>
      </c>
      <c r="J340" s="127">
        <f t="shared" si="70"/>
        <v>1380</v>
      </c>
      <c r="K340" s="128"/>
      <c r="L340" s="26"/>
      <c r="M340" s="129" t="s">
        <v>1</v>
      </c>
      <c r="N340" s="130" t="s">
        <v>39</v>
      </c>
      <c r="O340" s="131">
        <v>0.6</v>
      </c>
      <c r="P340" s="131">
        <f t="shared" si="71"/>
        <v>3.5999999999999996</v>
      </c>
      <c r="Q340" s="131">
        <v>0</v>
      </c>
      <c r="R340" s="131">
        <f t="shared" si="72"/>
        <v>0</v>
      </c>
      <c r="S340" s="131">
        <v>0</v>
      </c>
      <c r="T340" s="132">
        <f t="shared" si="73"/>
        <v>0</v>
      </c>
      <c r="AR340" s="133" t="s">
        <v>415</v>
      </c>
      <c r="AT340" s="133" t="s">
        <v>125</v>
      </c>
      <c r="AU340" s="133" t="s">
        <v>129</v>
      </c>
      <c r="AY340" s="14" t="s">
        <v>122</v>
      </c>
      <c r="BE340" s="134">
        <f t="shared" si="74"/>
        <v>0</v>
      </c>
      <c r="BF340" s="134">
        <f t="shared" si="75"/>
        <v>1380</v>
      </c>
      <c r="BG340" s="134">
        <f t="shared" si="76"/>
        <v>0</v>
      </c>
      <c r="BH340" s="134">
        <f t="shared" si="77"/>
        <v>0</v>
      </c>
      <c r="BI340" s="134">
        <f t="shared" si="78"/>
        <v>0</v>
      </c>
      <c r="BJ340" s="14" t="s">
        <v>129</v>
      </c>
      <c r="BK340" s="134">
        <f t="shared" si="79"/>
        <v>1380</v>
      </c>
      <c r="BL340" s="14" t="s">
        <v>415</v>
      </c>
      <c r="BM340" s="133" t="s">
        <v>781</v>
      </c>
    </row>
    <row r="341" spans="2:65" s="1" customFormat="1" ht="22.9" customHeight="1">
      <c r="B341" s="121"/>
      <c r="C341" s="122" t="s">
        <v>782</v>
      </c>
      <c r="D341" s="122" t="s">
        <v>125</v>
      </c>
      <c r="E341" s="123" t="s">
        <v>783</v>
      </c>
      <c r="F341" s="124" t="s">
        <v>784</v>
      </c>
      <c r="G341" s="125" t="s">
        <v>785</v>
      </c>
      <c r="H341" s="126">
        <v>34</v>
      </c>
      <c r="I341" s="127">
        <v>110</v>
      </c>
      <c r="J341" s="127">
        <f t="shared" si="70"/>
        <v>3740</v>
      </c>
      <c r="K341" s="128"/>
      <c r="L341" s="26"/>
      <c r="M341" s="129" t="s">
        <v>1</v>
      </c>
      <c r="N341" s="130" t="s">
        <v>39</v>
      </c>
      <c r="O341" s="131">
        <v>0.24</v>
      </c>
      <c r="P341" s="131">
        <f t="shared" si="71"/>
        <v>8.16</v>
      </c>
      <c r="Q341" s="131">
        <v>0</v>
      </c>
      <c r="R341" s="131">
        <f t="shared" si="72"/>
        <v>0</v>
      </c>
      <c r="S341" s="131">
        <v>0</v>
      </c>
      <c r="T341" s="132">
        <f t="shared" si="73"/>
        <v>0</v>
      </c>
      <c r="AR341" s="133" t="s">
        <v>415</v>
      </c>
      <c r="AT341" s="133" t="s">
        <v>125</v>
      </c>
      <c r="AU341" s="133" t="s">
        <v>129</v>
      </c>
      <c r="AY341" s="14" t="s">
        <v>122</v>
      </c>
      <c r="BE341" s="134">
        <f t="shared" si="74"/>
        <v>0</v>
      </c>
      <c r="BF341" s="134">
        <f t="shared" si="75"/>
        <v>3740</v>
      </c>
      <c r="BG341" s="134">
        <f t="shared" si="76"/>
        <v>0</v>
      </c>
      <c r="BH341" s="134">
        <f t="shared" si="77"/>
        <v>0</v>
      </c>
      <c r="BI341" s="134">
        <f t="shared" si="78"/>
        <v>0</v>
      </c>
      <c r="BJ341" s="14" t="s">
        <v>129</v>
      </c>
      <c r="BK341" s="134">
        <f t="shared" si="79"/>
        <v>3740</v>
      </c>
      <c r="BL341" s="14" t="s">
        <v>415</v>
      </c>
      <c r="BM341" s="133" t="s">
        <v>786</v>
      </c>
    </row>
    <row r="342" spans="2:65" s="1" customFormat="1" ht="22.9" customHeight="1">
      <c r="B342" s="121"/>
      <c r="C342" s="122" t="s">
        <v>787</v>
      </c>
      <c r="D342" s="122" t="s">
        <v>125</v>
      </c>
      <c r="E342" s="123" t="s">
        <v>788</v>
      </c>
      <c r="F342" s="124" t="s">
        <v>789</v>
      </c>
      <c r="G342" s="125" t="s">
        <v>790</v>
      </c>
      <c r="H342" s="126">
        <v>4</v>
      </c>
      <c r="I342" s="127">
        <v>116</v>
      </c>
      <c r="J342" s="127">
        <f t="shared" si="70"/>
        <v>464</v>
      </c>
      <c r="K342" s="128"/>
      <c r="L342" s="26"/>
      <c r="M342" s="129" t="s">
        <v>1</v>
      </c>
      <c r="N342" s="130" t="s">
        <v>39</v>
      </c>
      <c r="O342" s="131">
        <v>0.32</v>
      </c>
      <c r="P342" s="131">
        <f t="shared" si="71"/>
        <v>1.28</v>
      </c>
      <c r="Q342" s="131">
        <v>0</v>
      </c>
      <c r="R342" s="131">
        <f t="shared" si="72"/>
        <v>0</v>
      </c>
      <c r="S342" s="131">
        <v>0</v>
      </c>
      <c r="T342" s="132">
        <f t="shared" si="73"/>
        <v>0</v>
      </c>
      <c r="AR342" s="133" t="s">
        <v>415</v>
      </c>
      <c r="AT342" s="133" t="s">
        <v>125</v>
      </c>
      <c r="AU342" s="133" t="s">
        <v>129</v>
      </c>
      <c r="AY342" s="14" t="s">
        <v>122</v>
      </c>
      <c r="BE342" s="134">
        <f t="shared" si="74"/>
        <v>0</v>
      </c>
      <c r="BF342" s="134">
        <f t="shared" si="75"/>
        <v>464</v>
      </c>
      <c r="BG342" s="134">
        <f t="shared" si="76"/>
        <v>0</v>
      </c>
      <c r="BH342" s="134">
        <f t="shared" si="77"/>
        <v>0</v>
      </c>
      <c r="BI342" s="134">
        <f t="shared" si="78"/>
        <v>0</v>
      </c>
      <c r="BJ342" s="14" t="s">
        <v>129</v>
      </c>
      <c r="BK342" s="134">
        <f t="shared" si="79"/>
        <v>464</v>
      </c>
      <c r="BL342" s="14" t="s">
        <v>415</v>
      </c>
      <c r="BM342" s="133" t="s">
        <v>791</v>
      </c>
    </row>
    <row r="343" spans="2:65" s="1" customFormat="1" ht="13.9" customHeight="1">
      <c r="B343" s="121"/>
      <c r="C343" s="122" t="s">
        <v>792</v>
      </c>
      <c r="D343" s="122" t="s">
        <v>125</v>
      </c>
      <c r="E343" s="123" t="s">
        <v>793</v>
      </c>
      <c r="F343" s="124" t="s">
        <v>794</v>
      </c>
      <c r="G343" s="125" t="s">
        <v>790</v>
      </c>
      <c r="H343" s="126">
        <v>4</v>
      </c>
      <c r="I343" s="127">
        <v>138</v>
      </c>
      <c r="J343" s="127">
        <f t="shared" si="70"/>
        <v>552</v>
      </c>
      <c r="K343" s="128"/>
      <c r="L343" s="26"/>
      <c r="M343" s="129" t="s">
        <v>1</v>
      </c>
      <c r="N343" s="130" t="s">
        <v>39</v>
      </c>
      <c r="O343" s="131">
        <v>0.32</v>
      </c>
      <c r="P343" s="131">
        <f t="shared" si="71"/>
        <v>1.28</v>
      </c>
      <c r="Q343" s="131">
        <v>0</v>
      </c>
      <c r="R343" s="131">
        <f t="shared" si="72"/>
        <v>0</v>
      </c>
      <c r="S343" s="131">
        <v>0</v>
      </c>
      <c r="T343" s="132">
        <f t="shared" si="73"/>
        <v>0</v>
      </c>
      <c r="AR343" s="133" t="s">
        <v>415</v>
      </c>
      <c r="AT343" s="133" t="s">
        <v>125</v>
      </c>
      <c r="AU343" s="133" t="s">
        <v>129</v>
      </c>
      <c r="AY343" s="14" t="s">
        <v>122</v>
      </c>
      <c r="BE343" s="134">
        <f t="shared" si="74"/>
        <v>0</v>
      </c>
      <c r="BF343" s="134">
        <f t="shared" si="75"/>
        <v>552</v>
      </c>
      <c r="BG343" s="134">
        <f t="shared" si="76"/>
        <v>0</v>
      </c>
      <c r="BH343" s="134">
        <f t="shared" si="77"/>
        <v>0</v>
      </c>
      <c r="BI343" s="134">
        <f t="shared" si="78"/>
        <v>0</v>
      </c>
      <c r="BJ343" s="14" t="s">
        <v>129</v>
      </c>
      <c r="BK343" s="134">
        <f t="shared" si="79"/>
        <v>552</v>
      </c>
      <c r="BL343" s="14" t="s">
        <v>415</v>
      </c>
      <c r="BM343" s="133" t="s">
        <v>795</v>
      </c>
    </row>
    <row r="344" spans="2:65" s="1" customFormat="1" ht="22.9" customHeight="1">
      <c r="B344" s="121"/>
      <c r="C344" s="122" t="s">
        <v>796</v>
      </c>
      <c r="D344" s="122" t="s">
        <v>125</v>
      </c>
      <c r="E344" s="123" t="s">
        <v>797</v>
      </c>
      <c r="F344" s="124" t="s">
        <v>798</v>
      </c>
      <c r="G344" s="125" t="s">
        <v>128</v>
      </c>
      <c r="H344" s="126">
        <v>34</v>
      </c>
      <c r="I344" s="127">
        <v>90</v>
      </c>
      <c r="J344" s="127">
        <f t="shared" si="70"/>
        <v>3060</v>
      </c>
      <c r="K344" s="128"/>
      <c r="L344" s="26"/>
      <c r="M344" s="129" t="s">
        <v>1</v>
      </c>
      <c r="N344" s="130" t="s">
        <v>39</v>
      </c>
      <c r="O344" s="131">
        <v>0.21</v>
      </c>
      <c r="P344" s="131">
        <f t="shared" si="71"/>
        <v>7.14</v>
      </c>
      <c r="Q344" s="131">
        <v>0</v>
      </c>
      <c r="R344" s="131">
        <f t="shared" si="72"/>
        <v>0</v>
      </c>
      <c r="S344" s="131">
        <v>0</v>
      </c>
      <c r="T344" s="132">
        <f t="shared" si="73"/>
        <v>0</v>
      </c>
      <c r="AR344" s="133" t="s">
        <v>415</v>
      </c>
      <c r="AT344" s="133" t="s">
        <v>125</v>
      </c>
      <c r="AU344" s="133" t="s">
        <v>129</v>
      </c>
      <c r="AY344" s="14" t="s">
        <v>122</v>
      </c>
      <c r="BE344" s="134">
        <f t="shared" si="74"/>
        <v>0</v>
      </c>
      <c r="BF344" s="134">
        <f t="shared" si="75"/>
        <v>3060</v>
      </c>
      <c r="BG344" s="134">
        <f t="shared" si="76"/>
        <v>0</v>
      </c>
      <c r="BH344" s="134">
        <f t="shared" si="77"/>
        <v>0</v>
      </c>
      <c r="BI344" s="134">
        <f t="shared" si="78"/>
        <v>0</v>
      </c>
      <c r="BJ344" s="14" t="s">
        <v>129</v>
      </c>
      <c r="BK344" s="134">
        <f t="shared" si="79"/>
        <v>3060</v>
      </c>
      <c r="BL344" s="14" t="s">
        <v>415</v>
      </c>
      <c r="BM344" s="133" t="s">
        <v>799</v>
      </c>
    </row>
    <row r="345" spans="2:65" s="1" customFormat="1" ht="22.9" customHeight="1">
      <c r="B345" s="121"/>
      <c r="C345" s="122" t="s">
        <v>800</v>
      </c>
      <c r="D345" s="122" t="s">
        <v>125</v>
      </c>
      <c r="E345" s="123" t="s">
        <v>801</v>
      </c>
      <c r="F345" s="124" t="s">
        <v>802</v>
      </c>
      <c r="G345" s="125" t="s">
        <v>128</v>
      </c>
      <c r="H345" s="126">
        <v>34</v>
      </c>
      <c r="I345" s="127">
        <v>115</v>
      </c>
      <c r="J345" s="127">
        <f t="shared" si="70"/>
        <v>3910</v>
      </c>
      <c r="K345" s="128"/>
      <c r="L345" s="26"/>
      <c r="M345" s="129" t="s">
        <v>1</v>
      </c>
      <c r="N345" s="130" t="s">
        <v>39</v>
      </c>
      <c r="O345" s="131">
        <v>0.26</v>
      </c>
      <c r="P345" s="131">
        <f t="shared" si="71"/>
        <v>8.84</v>
      </c>
      <c r="Q345" s="131">
        <v>0</v>
      </c>
      <c r="R345" s="131">
        <f t="shared" si="72"/>
        <v>0</v>
      </c>
      <c r="S345" s="131">
        <v>0</v>
      </c>
      <c r="T345" s="132">
        <f t="shared" si="73"/>
        <v>0</v>
      </c>
      <c r="AR345" s="133" t="s">
        <v>415</v>
      </c>
      <c r="AT345" s="133" t="s">
        <v>125</v>
      </c>
      <c r="AU345" s="133" t="s">
        <v>129</v>
      </c>
      <c r="AY345" s="14" t="s">
        <v>122</v>
      </c>
      <c r="BE345" s="134">
        <f t="shared" si="74"/>
        <v>0</v>
      </c>
      <c r="BF345" s="134">
        <f t="shared" si="75"/>
        <v>3910</v>
      </c>
      <c r="BG345" s="134">
        <f t="shared" si="76"/>
        <v>0</v>
      </c>
      <c r="BH345" s="134">
        <f t="shared" si="77"/>
        <v>0</v>
      </c>
      <c r="BI345" s="134">
        <f t="shared" si="78"/>
        <v>0</v>
      </c>
      <c r="BJ345" s="14" t="s">
        <v>129</v>
      </c>
      <c r="BK345" s="134">
        <f t="shared" si="79"/>
        <v>3910</v>
      </c>
      <c r="BL345" s="14" t="s">
        <v>415</v>
      </c>
      <c r="BM345" s="133" t="s">
        <v>803</v>
      </c>
    </row>
    <row r="346" spans="2:65" s="1" customFormat="1" ht="13.9" customHeight="1">
      <c r="B346" s="121"/>
      <c r="C346" s="122" t="s">
        <v>804</v>
      </c>
      <c r="D346" s="122" t="s">
        <v>125</v>
      </c>
      <c r="E346" s="123" t="s">
        <v>805</v>
      </c>
      <c r="F346" s="124" t="s">
        <v>806</v>
      </c>
      <c r="G346" s="125" t="s">
        <v>128</v>
      </c>
      <c r="H346" s="126">
        <v>34</v>
      </c>
      <c r="I346" s="127">
        <v>150</v>
      </c>
      <c r="J346" s="127">
        <f t="shared" si="70"/>
        <v>5100</v>
      </c>
      <c r="K346" s="128"/>
      <c r="L346" s="26"/>
      <c r="M346" s="129" t="s">
        <v>1</v>
      </c>
      <c r="N346" s="130" t="s">
        <v>39</v>
      </c>
      <c r="O346" s="131">
        <v>0.32</v>
      </c>
      <c r="P346" s="131">
        <f t="shared" si="71"/>
        <v>10.88</v>
      </c>
      <c r="Q346" s="131">
        <v>0</v>
      </c>
      <c r="R346" s="131">
        <f t="shared" si="72"/>
        <v>0</v>
      </c>
      <c r="S346" s="131">
        <v>0</v>
      </c>
      <c r="T346" s="132">
        <f t="shared" si="73"/>
        <v>0</v>
      </c>
      <c r="AR346" s="133" t="s">
        <v>415</v>
      </c>
      <c r="AT346" s="133" t="s">
        <v>125</v>
      </c>
      <c r="AU346" s="133" t="s">
        <v>129</v>
      </c>
      <c r="AY346" s="14" t="s">
        <v>122</v>
      </c>
      <c r="BE346" s="134">
        <f t="shared" si="74"/>
        <v>0</v>
      </c>
      <c r="BF346" s="134">
        <f t="shared" si="75"/>
        <v>5100</v>
      </c>
      <c r="BG346" s="134">
        <f t="shared" si="76"/>
        <v>0</v>
      </c>
      <c r="BH346" s="134">
        <f t="shared" si="77"/>
        <v>0</v>
      </c>
      <c r="BI346" s="134">
        <f t="shared" si="78"/>
        <v>0</v>
      </c>
      <c r="BJ346" s="14" t="s">
        <v>129</v>
      </c>
      <c r="BK346" s="134">
        <f t="shared" si="79"/>
        <v>5100</v>
      </c>
      <c r="BL346" s="14" t="s">
        <v>415</v>
      </c>
      <c r="BM346" s="133" t="s">
        <v>807</v>
      </c>
    </row>
    <row r="347" spans="2:65" s="1" customFormat="1" ht="13.9" customHeight="1">
      <c r="B347" s="121"/>
      <c r="C347" s="122" t="s">
        <v>808</v>
      </c>
      <c r="D347" s="122" t="s">
        <v>125</v>
      </c>
      <c r="E347" s="123" t="s">
        <v>809</v>
      </c>
      <c r="F347" s="124" t="s">
        <v>810</v>
      </c>
      <c r="G347" s="125" t="s">
        <v>128</v>
      </c>
      <c r="H347" s="126">
        <v>34</v>
      </c>
      <c r="I347" s="127">
        <v>30</v>
      </c>
      <c r="J347" s="127">
        <f t="shared" si="70"/>
        <v>1020</v>
      </c>
      <c r="K347" s="128"/>
      <c r="L347" s="26"/>
      <c r="M347" s="129" t="s">
        <v>1</v>
      </c>
      <c r="N347" s="130" t="s">
        <v>39</v>
      </c>
      <c r="O347" s="131">
        <v>0.08</v>
      </c>
      <c r="P347" s="131">
        <f t="shared" si="71"/>
        <v>2.72</v>
      </c>
      <c r="Q347" s="131">
        <v>0</v>
      </c>
      <c r="R347" s="131">
        <f t="shared" si="72"/>
        <v>0</v>
      </c>
      <c r="S347" s="131">
        <v>0</v>
      </c>
      <c r="T347" s="132">
        <f t="shared" si="73"/>
        <v>0</v>
      </c>
      <c r="AR347" s="133" t="s">
        <v>415</v>
      </c>
      <c r="AT347" s="133" t="s">
        <v>125</v>
      </c>
      <c r="AU347" s="133" t="s">
        <v>129</v>
      </c>
      <c r="AY347" s="14" t="s">
        <v>122</v>
      </c>
      <c r="BE347" s="134">
        <f t="shared" si="74"/>
        <v>0</v>
      </c>
      <c r="BF347" s="134">
        <f t="shared" si="75"/>
        <v>1020</v>
      </c>
      <c r="BG347" s="134">
        <f t="shared" si="76"/>
        <v>0</v>
      </c>
      <c r="BH347" s="134">
        <f t="shared" si="77"/>
        <v>0</v>
      </c>
      <c r="BI347" s="134">
        <f t="shared" si="78"/>
        <v>0</v>
      </c>
      <c r="BJ347" s="14" t="s">
        <v>129</v>
      </c>
      <c r="BK347" s="134">
        <f t="shared" si="79"/>
        <v>1020</v>
      </c>
      <c r="BL347" s="14" t="s">
        <v>415</v>
      </c>
      <c r="BM347" s="133" t="s">
        <v>811</v>
      </c>
    </row>
    <row r="348" spans="2:65" s="11" customFormat="1" ht="25.9" customHeight="1">
      <c r="B348" s="110"/>
      <c r="D348" s="111" t="s">
        <v>72</v>
      </c>
      <c r="E348" s="112" t="s">
        <v>812</v>
      </c>
      <c r="F348" s="112" t="s">
        <v>813</v>
      </c>
      <c r="J348" s="113">
        <f>BK348</f>
        <v>46200</v>
      </c>
      <c r="L348" s="110"/>
      <c r="M348" s="114"/>
      <c r="P348" s="115">
        <f>P349+P351</f>
        <v>0</v>
      </c>
      <c r="R348" s="115">
        <f>R349+R351</f>
        <v>0</v>
      </c>
      <c r="T348" s="116">
        <f>T349+T351</f>
        <v>0</v>
      </c>
      <c r="AR348" s="111" t="s">
        <v>150</v>
      </c>
      <c r="AT348" s="117" t="s">
        <v>72</v>
      </c>
      <c r="AU348" s="117" t="s">
        <v>73</v>
      </c>
      <c r="AY348" s="111" t="s">
        <v>122</v>
      </c>
      <c r="BK348" s="118">
        <f>BK349+BK351</f>
        <v>46200</v>
      </c>
    </row>
    <row r="349" spans="2:65" s="11" customFormat="1" ht="22.7" customHeight="1">
      <c r="B349" s="110"/>
      <c r="D349" s="111" t="s">
        <v>72</v>
      </c>
      <c r="E349" s="119" t="s">
        <v>814</v>
      </c>
      <c r="F349" s="119" t="s">
        <v>815</v>
      </c>
      <c r="J349" s="120">
        <f>BK349</f>
        <v>35000</v>
      </c>
      <c r="L349" s="110"/>
      <c r="M349" s="114"/>
      <c r="P349" s="115">
        <f>P350</f>
        <v>0</v>
      </c>
      <c r="R349" s="115">
        <f>R350</f>
        <v>0</v>
      </c>
      <c r="T349" s="116">
        <f>T350</f>
        <v>0</v>
      </c>
      <c r="AR349" s="111" t="s">
        <v>150</v>
      </c>
      <c r="AT349" s="117" t="s">
        <v>72</v>
      </c>
      <c r="AU349" s="117" t="s">
        <v>19</v>
      </c>
      <c r="AY349" s="111" t="s">
        <v>122</v>
      </c>
      <c r="BK349" s="118">
        <f>BK350</f>
        <v>35000</v>
      </c>
    </row>
    <row r="350" spans="2:65" s="1" customFormat="1" ht="22.9" customHeight="1">
      <c r="B350" s="121"/>
      <c r="C350" s="122" t="s">
        <v>816</v>
      </c>
      <c r="D350" s="122" t="s">
        <v>125</v>
      </c>
      <c r="E350" s="123" t="s">
        <v>817</v>
      </c>
      <c r="F350" s="124" t="s">
        <v>818</v>
      </c>
      <c r="G350" s="125" t="s">
        <v>128</v>
      </c>
      <c r="H350" s="126">
        <v>1</v>
      </c>
      <c r="I350" s="127">
        <v>35000</v>
      </c>
      <c r="J350" s="127">
        <f>ROUND(I350*H350,2)</f>
        <v>35000</v>
      </c>
      <c r="K350" s="128"/>
      <c r="L350" s="26"/>
      <c r="M350" s="129" t="s">
        <v>1</v>
      </c>
      <c r="N350" s="130" t="s">
        <v>39</v>
      </c>
      <c r="O350" s="131">
        <v>0</v>
      </c>
      <c r="P350" s="131">
        <f>O350*H350</f>
        <v>0</v>
      </c>
      <c r="Q350" s="131">
        <v>0</v>
      </c>
      <c r="R350" s="131">
        <f>Q350*H350</f>
        <v>0</v>
      </c>
      <c r="S350" s="131">
        <v>0</v>
      </c>
      <c r="T350" s="132">
        <f>S350*H350</f>
        <v>0</v>
      </c>
      <c r="AR350" s="133" t="s">
        <v>819</v>
      </c>
      <c r="AT350" s="133" t="s">
        <v>125</v>
      </c>
      <c r="AU350" s="133" t="s">
        <v>129</v>
      </c>
      <c r="AY350" s="14" t="s">
        <v>122</v>
      </c>
      <c r="BE350" s="134">
        <f>IF(N350="základní",J350,0)</f>
        <v>0</v>
      </c>
      <c r="BF350" s="134">
        <f>IF(N350="snížená",J350,0)</f>
        <v>35000</v>
      </c>
      <c r="BG350" s="134">
        <f>IF(N350="zákl. přenesená",J350,0)</f>
        <v>0</v>
      </c>
      <c r="BH350" s="134">
        <f>IF(N350="sníž. přenesená",J350,0)</f>
        <v>0</v>
      </c>
      <c r="BI350" s="134">
        <f>IF(N350="nulová",J350,0)</f>
        <v>0</v>
      </c>
      <c r="BJ350" s="14" t="s">
        <v>129</v>
      </c>
      <c r="BK350" s="134">
        <f>ROUND(I350*H350,2)</f>
        <v>35000</v>
      </c>
      <c r="BL350" s="14" t="s">
        <v>819</v>
      </c>
      <c r="BM350" s="133" t="s">
        <v>820</v>
      </c>
    </row>
    <row r="351" spans="2:65" s="11" customFormat="1" ht="22.7" customHeight="1">
      <c r="B351" s="110"/>
      <c r="D351" s="111" t="s">
        <v>72</v>
      </c>
      <c r="E351" s="119" t="s">
        <v>821</v>
      </c>
      <c r="F351" s="119" t="s">
        <v>822</v>
      </c>
      <c r="J351" s="120">
        <f>BK351</f>
        <v>11200</v>
      </c>
      <c r="L351" s="110"/>
      <c r="M351" s="114"/>
      <c r="P351" s="115">
        <f>P352</f>
        <v>0</v>
      </c>
      <c r="R351" s="115">
        <f>R352</f>
        <v>0</v>
      </c>
      <c r="T351" s="116">
        <f>T352</f>
        <v>0</v>
      </c>
      <c r="AR351" s="111" t="s">
        <v>150</v>
      </c>
      <c r="AT351" s="117" t="s">
        <v>72</v>
      </c>
      <c r="AU351" s="117" t="s">
        <v>19</v>
      </c>
      <c r="AY351" s="111" t="s">
        <v>122</v>
      </c>
      <c r="BK351" s="118">
        <f>BK352</f>
        <v>11200</v>
      </c>
    </row>
    <row r="352" spans="2:65" s="1" customFormat="1" ht="13.9" customHeight="1">
      <c r="B352" s="121"/>
      <c r="C352" s="122" t="s">
        <v>823</v>
      </c>
      <c r="D352" s="122" t="s">
        <v>125</v>
      </c>
      <c r="E352" s="123" t="s">
        <v>824</v>
      </c>
      <c r="F352" s="124" t="s">
        <v>825</v>
      </c>
      <c r="G352" s="125" t="s">
        <v>128</v>
      </c>
      <c r="H352" s="126">
        <v>1</v>
      </c>
      <c r="I352" s="127">
        <v>11200</v>
      </c>
      <c r="J352" s="127">
        <f>ROUND(I352*H352,2)</f>
        <v>11200</v>
      </c>
      <c r="K352" s="128"/>
      <c r="L352" s="26"/>
      <c r="M352" s="152" t="s">
        <v>1</v>
      </c>
      <c r="N352" s="153" t="s">
        <v>39</v>
      </c>
      <c r="O352" s="154">
        <v>0</v>
      </c>
      <c r="P352" s="154">
        <f>O352*H352</f>
        <v>0</v>
      </c>
      <c r="Q352" s="154">
        <v>0</v>
      </c>
      <c r="R352" s="154">
        <f>Q352*H352</f>
        <v>0</v>
      </c>
      <c r="S352" s="154">
        <v>0</v>
      </c>
      <c r="T352" s="155">
        <f>S352*H352</f>
        <v>0</v>
      </c>
      <c r="AR352" s="133" t="s">
        <v>819</v>
      </c>
      <c r="AT352" s="133" t="s">
        <v>125</v>
      </c>
      <c r="AU352" s="133" t="s">
        <v>129</v>
      </c>
      <c r="AY352" s="14" t="s">
        <v>122</v>
      </c>
      <c r="BE352" s="134">
        <f>IF(N352="základní",J352,0)</f>
        <v>0</v>
      </c>
      <c r="BF352" s="134">
        <f>IF(N352="snížená",J352,0)</f>
        <v>11200</v>
      </c>
      <c r="BG352" s="134">
        <f>IF(N352="zákl. přenesená",J352,0)</f>
        <v>0</v>
      </c>
      <c r="BH352" s="134">
        <f>IF(N352="sníž. přenesená",J352,0)</f>
        <v>0</v>
      </c>
      <c r="BI352" s="134">
        <f>IF(N352="nulová",J352,0)</f>
        <v>0</v>
      </c>
      <c r="BJ352" s="14" t="s">
        <v>129</v>
      </c>
      <c r="BK352" s="134">
        <f>ROUND(I352*H352,2)</f>
        <v>11200</v>
      </c>
      <c r="BL352" s="14" t="s">
        <v>819</v>
      </c>
      <c r="BM352" s="133" t="s">
        <v>826</v>
      </c>
    </row>
    <row r="353" spans="2:12" s="1" customFormat="1" ht="6.95" customHeight="1">
      <c r="B353" s="38"/>
      <c r="C353" s="39"/>
      <c r="D353" s="39"/>
      <c r="E353" s="39"/>
      <c r="F353" s="39"/>
      <c r="G353" s="39"/>
      <c r="H353" s="39"/>
      <c r="I353" s="39"/>
      <c r="J353" s="39"/>
      <c r="K353" s="39"/>
      <c r="L353" s="26"/>
    </row>
  </sheetData>
  <autoFilter ref="C133:K352" xr:uid="{00000000-0009-0000-0000-000001000000}"/>
  <mergeCells count="6">
    <mergeCell ref="E126:H12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Pěnkava</cp:lastModifiedBy>
  <dcterms:created xsi:type="dcterms:W3CDTF">2023-11-22T09:53:22Z</dcterms:created>
  <dcterms:modified xsi:type="dcterms:W3CDTF">2024-01-08T10:50:18Z</dcterms:modified>
</cp:coreProperties>
</file>