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8_{95985231-4650-456C-96A9-34694D608E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3...'!$C$124:$K$188</definedName>
    <definedName name="_xlnm.Print_Titles" localSheetId="0">'Rekapitulace stavby'!$92:$92</definedName>
    <definedName name="_xlnm.Print_Titles" localSheetId="1">'z076102023 - Ondříčkova 3...'!$124:$124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3...'!$C$82:$J$108,'z076102023 - Ondříčkova 3...'!$C$114:$J$188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88" i="2"/>
  <c r="BH188" i="2"/>
  <c r="BG188" i="2"/>
  <c r="BE188" i="2"/>
  <c r="T188" i="2"/>
  <c r="T187" i="2" s="1"/>
  <c r="T184" i="2" s="1"/>
  <c r="R188" i="2"/>
  <c r="R187" i="2"/>
  <c r="P188" i="2"/>
  <c r="P187" i="2"/>
  <c r="BI186" i="2"/>
  <c r="BH186" i="2"/>
  <c r="BG186" i="2"/>
  <c r="BE186" i="2"/>
  <c r="T186" i="2"/>
  <c r="T185" i="2"/>
  <c r="R186" i="2"/>
  <c r="R185" i="2"/>
  <c r="R184" i="2" s="1"/>
  <c r="P186" i="2"/>
  <c r="P185" i="2"/>
  <c r="P184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T155" i="2"/>
  <c r="R156" i="2"/>
  <c r="R155" i="2" s="1"/>
  <c r="P156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F119" i="2"/>
  <c r="E117" i="2"/>
  <c r="F87" i="2"/>
  <c r="E85" i="2"/>
  <c r="J22" i="2"/>
  <c r="E22" i="2"/>
  <c r="J90" i="2" s="1"/>
  <c r="J21" i="2"/>
  <c r="J19" i="2"/>
  <c r="E19" i="2"/>
  <c r="J89" i="2"/>
  <c r="J18" i="2"/>
  <c r="J16" i="2"/>
  <c r="E16" i="2"/>
  <c r="F90" i="2"/>
  <c r="J15" i="2"/>
  <c r="J13" i="2"/>
  <c r="E13" i="2"/>
  <c r="F89" i="2"/>
  <c r="J12" i="2"/>
  <c r="J10" i="2"/>
  <c r="J119" i="2"/>
  <c r="L90" i="1"/>
  <c r="AM90" i="1"/>
  <c r="AM89" i="1"/>
  <c r="L89" i="1"/>
  <c r="AM87" i="1"/>
  <c r="L87" i="1"/>
  <c r="L85" i="1"/>
  <c r="L84" i="1"/>
  <c r="BK186" i="2"/>
  <c r="J145" i="2"/>
  <c r="BK128" i="2"/>
  <c r="J165" i="2"/>
  <c r="J164" i="2"/>
  <c r="BK156" i="2"/>
  <c r="J153" i="2"/>
  <c r="BK152" i="2"/>
  <c r="J143" i="2"/>
  <c r="BK139" i="2"/>
  <c r="J137" i="2"/>
  <c r="BK132" i="2"/>
  <c r="BK130" i="2"/>
  <c r="J180" i="2"/>
  <c r="BK179" i="2"/>
  <c r="BK173" i="2"/>
  <c r="BK188" i="2"/>
  <c r="J188" i="2"/>
  <c r="J186" i="2"/>
  <c r="J182" i="2"/>
  <c r="J178" i="2"/>
  <c r="J177" i="2"/>
  <c r="BK164" i="2"/>
  <c r="J160" i="2"/>
  <c r="J156" i="2"/>
  <c r="BK154" i="2"/>
  <c r="BK149" i="2"/>
  <c r="J179" i="2"/>
  <c r="J173" i="2"/>
  <c r="BK172" i="2"/>
  <c r="BK170" i="2"/>
  <c r="J167" i="2"/>
  <c r="BK165" i="2"/>
  <c r="J162" i="2"/>
  <c r="J175" i="2"/>
  <c r="BK168" i="2"/>
  <c r="J166" i="2"/>
  <c r="BK162" i="2"/>
  <c r="J148" i="2"/>
  <c r="BK146" i="2"/>
  <c r="BK143" i="2"/>
  <c r="J132" i="2"/>
  <c r="J128" i="2"/>
  <c r="AS94" i="1"/>
  <c r="BK178" i="2"/>
  <c r="J130" i="2"/>
  <c r="J181" i="2"/>
  <c r="BK160" i="2"/>
  <c r="J141" i="2"/>
  <c r="BK182" i="2"/>
  <c r="J170" i="2"/>
  <c r="BK159" i="2"/>
  <c r="J159" i="2"/>
  <c r="J139" i="2"/>
  <c r="J135" i="2"/>
  <c r="BK181" i="2"/>
  <c r="BK180" i="2"/>
  <c r="BK177" i="2"/>
  <c r="BK175" i="2"/>
  <c r="J172" i="2"/>
  <c r="J168" i="2"/>
  <c r="BK167" i="2"/>
  <c r="BK166" i="2"/>
  <c r="BK153" i="2"/>
  <c r="J146" i="2"/>
  <c r="J154" i="2"/>
  <c r="J152" i="2"/>
  <c r="BK145" i="2"/>
  <c r="BK141" i="2"/>
  <c r="BK137" i="2"/>
  <c r="BK142" i="2"/>
  <c r="BK148" i="2"/>
  <c r="J142" i="2"/>
  <c r="BK140" i="2"/>
  <c r="J149" i="2"/>
  <c r="J140" i="2"/>
  <c r="BK135" i="2"/>
  <c r="R127" i="2" l="1"/>
  <c r="BK134" i="2"/>
  <c r="J134" i="2"/>
  <c r="J97" i="2"/>
  <c r="BK127" i="2"/>
  <c r="P127" i="2"/>
  <c r="T127" i="2"/>
  <c r="BK147" i="2"/>
  <c r="J147" i="2"/>
  <c r="J98" i="2"/>
  <c r="T147" i="2"/>
  <c r="R151" i="2"/>
  <c r="P158" i="2"/>
  <c r="R161" i="2"/>
  <c r="BK174" i="2"/>
  <c r="J174" i="2"/>
  <c r="J104" i="2" s="1"/>
  <c r="R134" i="2"/>
  <c r="P147" i="2"/>
  <c r="P151" i="2"/>
  <c r="BK161" i="2"/>
  <c r="J161" i="2"/>
  <c r="J103" i="2" s="1"/>
  <c r="P174" i="2"/>
  <c r="T134" i="2"/>
  <c r="BK151" i="2"/>
  <c r="J151" i="2" s="1"/>
  <c r="J99" i="2" s="1"/>
  <c r="T151" i="2"/>
  <c r="BK158" i="2"/>
  <c r="J158" i="2"/>
  <c r="J102" i="2"/>
  <c r="R158" i="2"/>
  <c r="P161" i="2"/>
  <c r="R174" i="2"/>
  <c r="P134" i="2"/>
  <c r="R147" i="2"/>
  <c r="T158" i="2"/>
  <c r="T161" i="2"/>
  <c r="T174" i="2"/>
  <c r="BF141" i="2"/>
  <c r="J122" i="2"/>
  <c r="BF143" i="2"/>
  <c r="BF148" i="2"/>
  <c r="BF153" i="2"/>
  <c r="J121" i="2"/>
  <c r="BF142" i="2"/>
  <c r="BF146" i="2"/>
  <c r="BF154" i="2"/>
  <c r="BF159" i="2"/>
  <c r="BF182" i="2"/>
  <c r="BF188" i="2"/>
  <c r="BF140" i="2"/>
  <c r="BF145" i="2"/>
  <c r="F122" i="2"/>
  <c r="BF139" i="2"/>
  <c r="BF156" i="2"/>
  <c r="BF165" i="2"/>
  <c r="BF170" i="2"/>
  <c r="BF177" i="2"/>
  <c r="J87" i="2"/>
  <c r="BF167" i="2"/>
  <c r="BF130" i="2"/>
  <c r="BF152" i="2"/>
  <c r="BF160" i="2"/>
  <c r="BF173" i="2"/>
  <c r="BF164" i="2"/>
  <c r="BF166" i="2"/>
  <c r="BF168" i="2"/>
  <c r="BF181" i="2"/>
  <c r="BF128" i="2"/>
  <c r="BF135" i="2"/>
  <c r="BF137" i="2"/>
  <c r="BK155" i="2"/>
  <c r="J155" i="2"/>
  <c r="J100" i="2"/>
  <c r="BF172" i="2"/>
  <c r="BF178" i="2"/>
  <c r="F121" i="2"/>
  <c r="BF149" i="2"/>
  <c r="BF162" i="2"/>
  <c r="BF186" i="2"/>
  <c r="BK185" i="2"/>
  <c r="J185" i="2"/>
  <c r="J106" i="2"/>
  <c r="BF132" i="2"/>
  <c r="BF175" i="2"/>
  <c r="BF179" i="2"/>
  <c r="BF180" i="2"/>
  <c r="BK187" i="2"/>
  <c r="J187" i="2"/>
  <c r="J107" i="2"/>
  <c r="J31" i="2"/>
  <c r="AV95" i="1"/>
  <c r="F34" i="2"/>
  <c r="BC95" i="1" s="1"/>
  <c r="BC94" i="1" s="1"/>
  <c r="AY94" i="1" s="1"/>
  <c r="F33" i="2"/>
  <c r="BB95" i="1"/>
  <c r="BB94" i="1"/>
  <c r="W31" i="1"/>
  <c r="F31" i="2"/>
  <c r="AZ95" i="1"/>
  <c r="AZ94" i="1"/>
  <c r="W29" i="1"/>
  <c r="F35" i="2"/>
  <c r="BD95" i="1"/>
  <c r="BD94" i="1"/>
  <c r="W33" i="1"/>
  <c r="P157" i="2" l="1"/>
  <c r="T157" i="2"/>
  <c r="R157" i="2"/>
  <c r="T126" i="2"/>
  <c r="T125" i="2"/>
  <c r="P126" i="2"/>
  <c r="P125" i="2"/>
  <c r="AU95" i="1"/>
  <c r="AU94" i="1" s="1"/>
  <c r="BK126" i="2"/>
  <c r="J126" i="2"/>
  <c r="J95" i="2"/>
  <c r="R126" i="2"/>
  <c r="R125" i="2"/>
  <c r="J127" i="2"/>
  <c r="J96" i="2"/>
  <c r="BK157" i="2"/>
  <c r="J157" i="2" s="1"/>
  <c r="J101" i="2" s="1"/>
  <c r="BK184" i="2"/>
  <c r="J184" i="2"/>
  <c r="J105" i="2"/>
  <c r="AV94" i="1"/>
  <c r="AK29" i="1"/>
  <c r="J32" i="2"/>
  <c r="AW95" i="1" s="1"/>
  <c r="AT95" i="1" s="1"/>
  <c r="AX94" i="1"/>
  <c r="W32" i="1"/>
  <c r="F32" i="2"/>
  <c r="BA95" i="1"/>
  <c r="BA94" i="1"/>
  <c r="W30" i="1" s="1"/>
  <c r="BK125" i="2" l="1"/>
  <c r="J125" i="2"/>
  <c r="J94" i="2" s="1"/>
  <c r="AW94" i="1"/>
  <c r="AK30" i="1"/>
  <c r="J28" i="2" l="1"/>
  <c r="AG95" i="1"/>
  <c r="AG94" i="1"/>
  <c r="AT94" i="1"/>
  <c r="AN95" i="1" l="1"/>
  <c r="J37" i="2"/>
  <c r="AN94" i="1"/>
  <c r="AK26" i="1"/>
  <c r="AK35" i="1"/>
</calcChain>
</file>

<file path=xl/sharedStrings.xml><?xml version="1.0" encoding="utf-8"?>
<sst xmlns="http://schemas.openxmlformats.org/spreadsheetml/2006/main" count="976" uniqueCount="304">
  <si>
    <t>Export Komplet</t>
  </si>
  <si>
    <t/>
  </si>
  <si>
    <t>2.0</t>
  </si>
  <si>
    <t>False</t>
  </si>
  <si>
    <t>{05a495e1-41ed-4a9f-91a0-b043ece6f814}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</si>
  <si>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</si>
  <si>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</si>
  <si>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</si>
  <si>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</si>
  <si>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</si>
  <si>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</si>
  <si>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</si>
  <si>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</si>
  <si>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</si>
  <si>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</si>
  <si>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stoupací potrubí - šachta</t>
  </si>
  <si>
    <t>0,1</t>
  </si>
  <si>
    <t>KSO:</t>
  </si>
  <si>
    <t>CC-CZ:</t>
  </si>
  <si>
    <t>1</t>
  </si>
  <si>
    <t>Místo:</t>
  </si>
  <si>
    <t xml:space="preserve">Praha </t>
  </si>
  <si>
    <t>Datum:</t>
  </si>
  <si>
    <t>13. 11. 2023</t>
  </si>
  <si>
    <t>Zadavatel:</t>
  </si>
  <si>
    <t>IČ:</t>
  </si>
  <si>
    <t xml:space="preserve"> </t>
  </si>
  <si>
    <t>DIČ:</t>
  </si>
  <si>
    <t>Zhotovitel:</t>
  </si>
  <si>
    <t>True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</si>
  <si>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</si>
  <si>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</si>
  <si>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</si>
  <si>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</si>
  <si>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</si>
  <si>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</si>
  <si>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</si>
  <si>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</si>
  <si>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</si>
  <si>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</si>
  <si>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</si>
  <si>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</si>
  <si>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</si>
  <si>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</si>
  <si>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</si>
  <si>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</si>
  <si>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</si>
  <si>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</si>
  <si>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</si>
  <si>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</si>
  <si>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</si>
  <si>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</si>
  <si>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</si>
  <si>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</si>
  <si>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</si>
  <si>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</si>
  <si>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</si>
  <si>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</si>
  <si>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</si>
  <si>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</si>
  <si>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</si>
  <si>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</si>
  <si>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</si>
  <si>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</si>
  <si>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</si>
  <si>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</si>
  <si>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</si>
  <si>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</si>
  <si>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</si>
  <si>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</si>
  <si>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</si>
  <si>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</si>
  <si>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</si>
  <si>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</si>
  <si>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</si>
  <si>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</si>
  <si>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</si>
  <si>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</si>
  <si>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</si>
  <si>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</si>
  <si>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</si>
  <si>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</si>
  <si>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</si>
  <si>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</si>
  <si>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</si>
  <si>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</si>
  <si>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</si>
  <si>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</si>
  <si>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</si>
  <si>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</si>
  <si>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</si>
  <si>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</si>
  <si>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</si>
  <si>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781 - Dokončovací práce - obklady</t>
  </si>
  <si>
    <t xml:space="preserve">    784 - Dokončovací práce - malby a tapety</t>
  </si>
  <si>
    <t>VRN - Vedlejší rozpočtové náklady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</si>
  <si>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</si>
  <si>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</si>
  <si>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</si>
  <si>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</si>
  <si>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</si>
  <si>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</si>
  <si>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</si>
  <si>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</si>
  <si>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</si>
  <si>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</si>
  <si>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</si>
  <si>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</si>
  <si>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</si>
  <si>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</si>
  <si>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</si>
  <si>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</si>
  <si>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</si>
  <si>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</si>
  <si>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</si>
  <si>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</si>
  <si>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</si>
  <si>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</si>
  <si>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tl 75 mm</t>
  </si>
  <si>
    <t>m2</t>
  </si>
  <si>
    <t>4</t>
  </si>
  <si>
    <t>2</t>
  </si>
  <si>
    <t>1323529587</t>
  </si>
  <si>
    <t>VV</t>
  </si>
  <si>
    <t>0,9*2,6</t>
  </si>
  <si>
    <t>342291111</t>
  </si>
  <si>
    <t>Ukotvení příček montážní polyuretanovou pěnou tl příčky do 100 mm</t>
  </si>
  <si>
    <t>m</t>
  </si>
  <si>
    <t>-532256486</t>
  </si>
  <si>
    <t>0,9</t>
  </si>
  <si>
    <t>342291121</t>
  </si>
  <si>
    <t>Ukotvení příček k cihelným konstrukcím plochými kotvami</t>
  </si>
  <si>
    <t>-2057534398</t>
  </si>
  <si>
    <t>2,6*2</t>
  </si>
  <si>
    <t>6</t>
  </si>
  <si>
    <t>Úpravy povrchů, podlahy a osazování výplní</t>
  </si>
  <si>
    <t>611121112</t>
  </si>
  <si>
    <t>Zatření spár stěrkovou hmotou vnitřních stropů z pórobetonových tvárnic</t>
  </si>
  <si>
    <t>-419954955</t>
  </si>
  <si>
    <t>0,9*0,1</t>
  </si>
  <si>
    <t>5</t>
  </si>
  <si>
    <t>611131100</t>
  </si>
  <si>
    <t>Vápenný postřik vnitřních stropů nanášený ručně</t>
  </si>
  <si>
    <t>-1634374746</t>
  </si>
  <si>
    <t>1,1*0,9</t>
  </si>
  <si>
    <t>611131121</t>
  </si>
  <si>
    <t>Penetrační disperzní nátěr vnitřních stropů nanášený ručně</t>
  </si>
  <si>
    <t>1531251221</t>
  </si>
  <si>
    <t>7</t>
  </si>
  <si>
    <t>611135001</t>
  </si>
  <si>
    <t>Vyrovnání podkladu vnitřních stropů maltou vápenocementovou tl do 10 mm</t>
  </si>
  <si>
    <t>672527898</t>
  </si>
  <si>
    <t>8</t>
  </si>
  <si>
    <t>611142001</t>
  </si>
  <si>
    <t>Potažení vnitřních stropů sklovláknitým pletivem vtlačeným do tenkovrstvé hmoty</t>
  </si>
  <si>
    <t>710450465</t>
  </si>
  <si>
    <t>9</t>
  </si>
  <si>
    <t>611311141</t>
  </si>
  <si>
    <t>Vápenná omítka štuková dvouvrstvá vnitřních stropů rovných nanášená ručně</t>
  </si>
  <si>
    <t>1711121592</t>
  </si>
  <si>
    <t>10</t>
  </si>
  <si>
    <t>612131121</t>
  </si>
  <si>
    <t>Penetrační disperzní nátěr vnitřních stěn nanášený ručně</t>
  </si>
  <si>
    <t>-1825928135</t>
  </si>
  <si>
    <t>11</t>
  </si>
  <si>
    <t>612142001</t>
  </si>
  <si>
    <t>Potažení vnitřních stěn sklovláknitým pletivem vtlačeným do tenkovrstvé hmoty</t>
  </si>
  <si>
    <t>-1506976724</t>
  </si>
  <si>
    <t>12</t>
  </si>
  <si>
    <t>612311141</t>
  </si>
  <si>
    <t>Vápenná omítka štuková dvouvrstvá vnitřních stěn nanášená ručně</t>
  </si>
  <si>
    <t>-2087107694</t>
  </si>
  <si>
    <t>Ostatní konstrukce a práce, bourání</t>
  </si>
  <si>
    <t>13</t>
  </si>
  <si>
    <t>953945121</t>
  </si>
  <si>
    <t>Kotvy mechanické M 10 dl 90 mm pro střední zatížení do betonu, ŽB nebo kamene s vyvrtáním otvoru</t>
  </si>
  <si>
    <t>kus</t>
  </si>
  <si>
    <t>907186611</t>
  </si>
  <si>
    <t>14</t>
  </si>
  <si>
    <t>985112111</t>
  </si>
  <si>
    <t>Odsekání degradovaného betonu stěn tl do 10 mm</t>
  </si>
  <si>
    <t>1835157561</t>
  </si>
  <si>
    <t>0,15*2,6</t>
  </si>
  <si>
    <t>997</t>
  </si>
  <si>
    <t>Přesun sutě</t>
  </si>
  <si>
    <t>997013215</t>
  </si>
  <si>
    <t>Vnitrostaveništní doprava suti a vybouraných hmot pro budovy v do 18 m ručně</t>
  </si>
  <si>
    <t>t</t>
  </si>
  <si>
    <t>-1731175729</t>
  </si>
  <si>
    <t>16</t>
  </si>
  <si>
    <t>997013501</t>
  </si>
  <si>
    <t>Odvoz suti na skládku a vybouraných hmot nebo meziskládku  se složením</t>
  </si>
  <si>
    <t>446032485</t>
  </si>
  <si>
    <t>17</t>
  </si>
  <si>
    <t>997013821</t>
  </si>
  <si>
    <t>Poplatek za uložení stavebního odpadu s azbestem na skládce (skládkovné)</t>
  </si>
  <si>
    <t>1651123376</t>
  </si>
  <si>
    <t>998</t>
  </si>
  <si>
    <t>Přesun hmot</t>
  </si>
  <si>
    <t>18</t>
  </si>
  <si>
    <t>998011004</t>
  </si>
  <si>
    <t>Přesun hmot pro budovy zděné v do 36 m</t>
  </si>
  <si>
    <t>-431431434</t>
  </si>
  <si>
    <t>PSV</t>
  </si>
  <si>
    <t>Práce a dodávky PSV</t>
  </si>
  <si>
    <t>763</t>
  </si>
  <si>
    <t>Konstrukce suché výstavby</t>
  </si>
  <si>
    <t>19</t>
  </si>
  <si>
    <t>763172315</t>
  </si>
  <si>
    <t>Montáž revizních dvířek do SDK kcí vel. 600x800 mm</t>
  </si>
  <si>
    <t>1627357388</t>
  </si>
  <si>
    <t>20</t>
  </si>
  <si>
    <t>M</t>
  </si>
  <si>
    <t>59030714R01</t>
  </si>
  <si>
    <t xml:space="preserve">dvířka revizní pod obklad 600x800mm </t>
  </si>
  <si>
    <t>32</t>
  </si>
  <si>
    <t>867602454</t>
  </si>
  <si>
    <t>781</t>
  </si>
  <si>
    <t>Dokončovací práce - obklady</t>
  </si>
  <si>
    <t>781111011</t>
  </si>
  <si>
    <t>Ometení (oprášení) stěny při přípravě podkladu</t>
  </si>
  <si>
    <t>-1587995550</t>
  </si>
  <si>
    <t>0,9*1,5</t>
  </si>
  <si>
    <t>22</t>
  </si>
  <si>
    <t>781121011</t>
  </si>
  <si>
    <t>Nátěr penetrační na stěnu</t>
  </si>
  <si>
    <t>-729729705</t>
  </si>
  <si>
    <t>23</t>
  </si>
  <si>
    <t>781161021</t>
  </si>
  <si>
    <t>Montáž profilu ukončujícího pro plynulý přechod (dlažby s kobercem apod.)</t>
  </si>
  <si>
    <t>-798243628</t>
  </si>
  <si>
    <t>24</t>
  </si>
  <si>
    <t>55343120</t>
  </si>
  <si>
    <t>profil Al stříbro</t>
  </si>
  <si>
    <t>133853590</t>
  </si>
  <si>
    <t>25</t>
  </si>
  <si>
    <t>781474116</t>
  </si>
  <si>
    <t>Montáž obkladů vnitřních keramických hladkých do 35 ks/m2 lepených flexibilním lepidlem</t>
  </si>
  <si>
    <t>1260676195</t>
  </si>
  <si>
    <t>26</t>
  </si>
  <si>
    <t>59761068R01</t>
  </si>
  <si>
    <t>obklad keramický pro interiér 150x150 lesklý, bílý</t>
  </si>
  <si>
    <t>1412346057</t>
  </si>
  <si>
    <t>1,34545454545455*1,1 'Přepočtené koeficientem množství</t>
  </si>
  <si>
    <t>27</t>
  </si>
  <si>
    <t>781495115</t>
  </si>
  <si>
    <t>Spárování vnitřních obkladů silikonem</t>
  </si>
  <si>
    <t>-903321452</t>
  </si>
  <si>
    <t>1,5</t>
  </si>
  <si>
    <t>28</t>
  </si>
  <si>
    <t>781495142</t>
  </si>
  <si>
    <t>Průnik obkladem kruhový do DN 90</t>
  </si>
  <si>
    <t>293116780</t>
  </si>
  <si>
    <t>29</t>
  </si>
  <si>
    <t>781495185</t>
  </si>
  <si>
    <t>Řezání pracnější rovné keramických obkládaček</t>
  </si>
  <si>
    <t>-2137573797</t>
  </si>
  <si>
    <t>784</t>
  </si>
  <si>
    <t>Dokončovací práce - malby a tapety</t>
  </si>
  <si>
    <t>30</t>
  </si>
  <si>
    <t>784111001</t>
  </si>
  <si>
    <t>Oprášení (ometení ) podkladu v místnostech výšky do 3,80 m</t>
  </si>
  <si>
    <t>-1281281204</t>
  </si>
  <si>
    <t>0,9*1,1</t>
  </si>
  <si>
    <t>31</t>
  </si>
  <si>
    <t>784111011</t>
  </si>
  <si>
    <t>Obroušení podkladu omítnutého v místnostech výšky do 3,80 m</t>
  </si>
  <si>
    <t>1368665817</t>
  </si>
  <si>
    <t>784121001</t>
  </si>
  <si>
    <t>Oškrabání malby v mísnostech výšky do 3,80 m</t>
  </si>
  <si>
    <t>-959382715</t>
  </si>
  <si>
    <t>33</t>
  </si>
  <si>
    <t>784121011</t>
  </si>
  <si>
    <t>Rozmývání podkladu po oškrabání malby v místnostech výšky do 3,80 m</t>
  </si>
  <si>
    <t>-1052166344</t>
  </si>
  <si>
    <t>34</t>
  </si>
  <si>
    <t>784161231</t>
  </si>
  <si>
    <t>Lokální vyrovnání podkladu sádrovou stěrkou plochy do 1,0 m2 v místnostech výšky do 3,80 m</t>
  </si>
  <si>
    <t>1205706014</t>
  </si>
  <si>
    <t>35</t>
  </si>
  <si>
    <t>784181101</t>
  </si>
  <si>
    <t>Základní akrylátová jednonásobná penetrace podkladu v místnostech výšky do 3,80m</t>
  </si>
  <si>
    <t>-1699701708</t>
  </si>
  <si>
    <t>36</t>
  </si>
  <si>
    <t>784211121</t>
  </si>
  <si>
    <t>Dvojnásobné bílé malby ze směsí za mokra středně otěruvzdorných v místnostech výšky do 3,80 m</t>
  </si>
  <si>
    <t>1429015814</t>
  </si>
  <si>
    <t>0,99+0,99</t>
  </si>
  <si>
    <t>VRN</t>
  </si>
  <si>
    <t>Vedlejší rozpočtové náklady</t>
  </si>
  <si>
    <t>VRN5</t>
  </si>
  <si>
    <t>Finanční náklady</t>
  </si>
  <si>
    <t>37</t>
  </si>
  <si>
    <t>051103000</t>
  </si>
  <si>
    <t xml:space="preserve">Pojištění proti poškození majetku vklastníků v bytech </t>
  </si>
  <si>
    <t xml:space="preserve">kus </t>
  </si>
  <si>
    <t>1024</t>
  </si>
  <si>
    <t>1916364972</t>
  </si>
  <si>
    <t>VRN9</t>
  </si>
  <si>
    <t>Ostatní náklady</t>
  </si>
  <si>
    <t>38</t>
  </si>
  <si>
    <t>091204000</t>
  </si>
  <si>
    <t>Zabezpečovací práce související s ochranou majetku vlastníků v bytech</t>
  </si>
  <si>
    <t>-954592716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</si>
</sst>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5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4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ht="36.950000000000003" customHeight="1">
      <c r="B6" s="17"/>
      <c r="D6" s="22" t="s">
        <v>14</v>
      </c>
      <c r="K6" s="185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16</v>
      </c>
    </row>
    <row r="7" spans="1:74" ht="12" customHeight="1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19</v>
      </c>
    </row>
    <row r="8" spans="1:74" ht="12" customHeight="1">
      <c r="B8" s="17"/>
      <c r="D8" s="23" t="s">
        <v>20</v>
      </c>
      <c r="K8" s="21" t="s">
        <v>21</v>
      </c>
      <c r="AK8" s="23" t="s">
        <v>22</v>
      </c>
      <c r="AN8" s="21" t="s">
        <v>23</v>
      </c>
      <c r="AR8" s="17"/>
      <c r="BS8" s="14" t="s">
        <v>16</v>
      </c>
    </row>
    <row r="9" spans="1:74" ht="14.45" customHeight="1">
      <c r="B9" s="17"/>
      <c r="AR9" s="17"/>
      <c r="BS9" s="14" t="s">
        <v>16</v>
      </c>
    </row>
    <row r="10" spans="1:74" ht="12" customHeight="1">
      <c r="B10" s="17"/>
      <c r="D10" s="23" t="s">
        <v>24</v>
      </c>
      <c r="AK10" s="23" t="s">
        <v>25</v>
      </c>
      <c r="AN10" s="21" t="s">
        <v>1</v>
      </c>
      <c r="AR10" s="17"/>
      <c r="BS10" s="14" t="s">
        <v>16</v>
      </c>
    </row>
    <row r="11" spans="1:74" ht="18.600000000000001" customHeight="1">
      <c r="B11" s="17"/>
      <c r="E11" s="21" t="s">
        <v>26</v>
      </c>
      <c r="AK11" s="23" t="s">
        <v>27</v>
      </c>
      <c r="AN11" s="21" t="s">
        <v>1</v>
      </c>
      <c r="AR11" s="17"/>
      <c r="BS11" s="14" t="s">
        <v>16</v>
      </c>
    </row>
    <row r="12" spans="1:74" ht="6.95" customHeight="1">
      <c r="B12" s="17"/>
      <c r="AR12" s="17"/>
      <c r="BS12" s="14" t="s">
        <v>16</v>
      </c>
    </row>
    <row r="13" spans="1:74" ht="12" customHeight="1">
      <c r="B13" s="17"/>
      <c r="D13" s="23" t="s">
        <v>28</v>
      </c>
      <c r="AK13" s="23" t="s">
        <v>25</v>
      </c>
      <c r="AN13" s="21" t="s">
        <v>1</v>
      </c>
      <c r="AR13" s="17"/>
      <c r="BS13" s="14" t="s">
        <v>16</v>
      </c>
    </row>
    <row r="14" spans="1:74" ht="12.75">
      <c r="B14" s="17"/>
      <c r="E14" s="21" t="s">
        <v>26</v>
      </c>
      <c r="AK14" s="23" t="s">
        <v>27</v>
      </c>
      <c r="AN14" s="21" t="s">
        <v>1</v>
      </c>
      <c r="AR14" s="17"/>
      <c r="BS14" s="14" t="s">
        <v>16</v>
      </c>
    </row>
    <row r="15" spans="1:74" ht="6.95" customHeight="1">
      <c r="B15" s="17"/>
      <c r="AR15" s="17"/>
      <c r="BS15" s="14" t="s">
        <v>29</v>
      </c>
    </row>
    <row r="16" spans="1:74" ht="12" customHeight="1">
      <c r="B16" s="17"/>
      <c r="D16" s="23" t="s">
        <v>30</v>
      </c>
      <c r="AK16" s="23" t="s">
        <v>25</v>
      </c>
      <c r="AN16" s="21" t="s">
        <v>1</v>
      </c>
      <c r="AR16" s="17"/>
      <c r="BS16" s="14" t="s">
        <v>3</v>
      </c>
    </row>
    <row r="17" spans="2:71" ht="18.600000000000001" customHeight="1">
      <c r="B17" s="17"/>
      <c r="E17" s="21" t="s">
        <v>26</v>
      </c>
      <c r="AK17" s="23" t="s">
        <v>27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31</v>
      </c>
      <c r="AK19" s="23" t="s">
        <v>25</v>
      </c>
      <c r="AN19" s="21" t="s">
        <v>1</v>
      </c>
      <c r="AR19" s="17"/>
      <c r="BS19" s="14" t="s">
        <v>6</v>
      </c>
    </row>
    <row r="20" spans="2:71" ht="18.600000000000001" customHeight="1">
      <c r="B20" s="17"/>
      <c r="E20" s="21" t="s">
        <v>26</v>
      </c>
      <c r="AK20" s="23" t="s">
        <v>27</v>
      </c>
      <c r="AN20" s="21" t="s">
        <v>1</v>
      </c>
      <c r="AR20" s="17"/>
      <c r="BS20" s="14" t="s">
        <v>29</v>
      </c>
    </row>
    <row r="21" spans="2:71" ht="6.9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4.45" customHeight="1">
      <c r="B23" s="17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7">
        <f>ROUND(AG94,2)</f>
        <v>13033.35</v>
      </c>
      <c r="AL26" s="188"/>
      <c r="AM26" s="188"/>
      <c r="AN26" s="188"/>
      <c r="AO26" s="188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89" t="s">
        <v>34</v>
      </c>
      <c r="M28" s="189"/>
      <c r="N28" s="189"/>
      <c r="O28" s="189"/>
      <c r="P28" s="189"/>
      <c r="W28" s="189" t="s">
        <v>35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36</v>
      </c>
      <c r="AL28" s="189"/>
      <c r="AM28" s="189"/>
      <c r="AN28" s="189"/>
      <c r="AO28" s="189"/>
      <c r="AR28" s="26"/>
    </row>
    <row r="29" spans="2:71" s="2" customFormat="1" ht="14.45" customHeight="1">
      <c r="B29" s="30"/>
      <c r="D29" s="23" t="s">
        <v>37</v>
      </c>
      <c r="F29" s="23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0"/>
    </row>
    <row r="30" spans="2:71" s="2" customFormat="1" ht="14.45" customHeight="1">
      <c r="B30" s="30"/>
      <c r="F30" s="23" t="s">
        <v>39</v>
      </c>
      <c r="L30" s="179">
        <v>0.15</v>
      </c>
      <c r="M30" s="178"/>
      <c r="N30" s="178"/>
      <c r="O30" s="178"/>
      <c r="P30" s="178"/>
      <c r="W30" s="177">
        <f>ROUND(BA94, 2)</f>
        <v>13033.35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1955</v>
      </c>
      <c r="AL30" s="178"/>
      <c r="AM30" s="178"/>
      <c r="AN30" s="178"/>
      <c r="AO30" s="178"/>
      <c r="AR30" s="30"/>
    </row>
    <row r="31" spans="2:71" s="2" customFormat="1" ht="14.45" hidden="1" customHeight="1">
      <c r="B31" s="30"/>
      <c r="F31" s="23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0"/>
    </row>
    <row r="32" spans="2:71" s="2" customFormat="1" ht="14.45" hidden="1" customHeight="1">
      <c r="B32" s="30"/>
      <c r="F32" s="23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0"/>
    </row>
    <row r="33" spans="2:44" s="2" customFormat="1" ht="14.45" hidden="1" customHeight="1">
      <c r="B33" s="30"/>
      <c r="F33" s="23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80" t="s">
        <v>45</v>
      </c>
      <c r="Y35" s="181"/>
      <c r="Z35" s="181"/>
      <c r="AA35" s="181"/>
      <c r="AB35" s="181"/>
      <c r="AC35" s="33"/>
      <c r="AD35" s="33"/>
      <c r="AE35" s="33"/>
      <c r="AF35" s="33"/>
      <c r="AG35" s="33"/>
      <c r="AH35" s="33"/>
      <c r="AI35" s="33"/>
      <c r="AJ35" s="33"/>
      <c r="AK35" s="182">
        <f>SUM(AK26:AK33)</f>
        <v>14988.35</v>
      </c>
      <c r="AL35" s="181"/>
      <c r="AM35" s="181"/>
      <c r="AN35" s="181"/>
      <c r="AO35" s="183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52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6.950000000000003" customHeight="1">
      <c r="B85" s="43"/>
      <c r="C85" s="44" t="s">
        <v>14</v>
      </c>
      <c r="L85" s="168" t="str">
        <f>K6</f>
        <v>Ondříčkova 385/35-391/37 - ZTI - stoupací potrubí - šachta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20</v>
      </c>
      <c r="L87" s="45" t="str">
        <f>IF(K8="","",K8)</f>
        <v xml:space="preserve">Praha </v>
      </c>
      <c r="AI87" s="23" t="s">
        <v>22</v>
      </c>
      <c r="AM87" s="170" t="str">
        <f>IF(AN8= "","",AN8)</f>
        <v>13. 11. 2023</v>
      </c>
      <c r="AN87" s="170"/>
      <c r="AR87" s="26"/>
    </row>
    <row r="88" spans="1:90" s="1" customFormat="1" ht="6.95" customHeight="1">
      <c r="B88" s="26"/>
      <c r="AR88" s="26"/>
    </row>
    <row r="89" spans="1:90" s="1" customFormat="1" ht="14.85" customHeight="1">
      <c r="B89" s="26"/>
      <c r="C89" s="23" t="s">
        <v>24</v>
      </c>
      <c r="L89" s="3" t="str">
        <f>IF(E11= "","",E11)</f>
        <v xml:space="preserve"> </v>
      </c>
      <c r="AI89" s="23" t="s">
        <v>30</v>
      </c>
      <c r="AM89" s="171" t="str">
        <f>IF(E17="","",E17)</f>
        <v xml:space="preserve"> </v>
      </c>
      <c r="AN89" s="172"/>
      <c r="AO89" s="172"/>
      <c r="AP89" s="172"/>
      <c r="AR89" s="26"/>
      <c r="AS89" s="173" t="s">
        <v>53</v>
      </c>
      <c r="AT89" s="174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28</v>
      </c>
      <c r="L90" s="3" t="str">
        <f>IF(E14="","",E14)</f>
        <v xml:space="preserve"> </v>
      </c>
      <c r="AI90" s="23" t="s">
        <v>31</v>
      </c>
      <c r="AM90" s="171" t="str">
        <f>IF(E20="","",E20)</f>
        <v xml:space="preserve"> </v>
      </c>
      <c r="AN90" s="172"/>
      <c r="AO90" s="172"/>
      <c r="AP90" s="172"/>
      <c r="AR90" s="26"/>
      <c r="AS90" s="175"/>
      <c r="AT90" s="176"/>
      <c r="BD90" s="50"/>
    </row>
    <row r="91" spans="1:90" s="1" customFormat="1" ht="10.7" customHeight="1">
      <c r="B91" s="26"/>
      <c r="AR91" s="26"/>
      <c r="AS91" s="175"/>
      <c r="AT91" s="176"/>
      <c r="BD91" s="50"/>
    </row>
    <row r="92" spans="1:90" s="1" customFormat="1" ht="29.25" customHeight="1">
      <c r="B92" s="26"/>
      <c r="C92" s="158" t="s">
        <v>54</v>
      </c>
      <c r="D92" s="159"/>
      <c r="E92" s="159"/>
      <c r="F92" s="159"/>
      <c r="G92" s="159"/>
      <c r="H92" s="51"/>
      <c r="I92" s="160" t="s">
        <v>55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56</v>
      </c>
      <c r="AH92" s="159"/>
      <c r="AI92" s="159"/>
      <c r="AJ92" s="159"/>
      <c r="AK92" s="159"/>
      <c r="AL92" s="159"/>
      <c r="AM92" s="159"/>
      <c r="AN92" s="160" t="s">
        <v>57</v>
      </c>
      <c r="AO92" s="159"/>
      <c r="AP92" s="162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0" s="1" customFormat="1" ht="10.7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6">
        <f>ROUND(AG95,2)</f>
        <v>13033.35</v>
      </c>
      <c r="AH94" s="166"/>
      <c r="AI94" s="166"/>
      <c r="AJ94" s="166"/>
      <c r="AK94" s="166"/>
      <c r="AL94" s="166"/>
      <c r="AM94" s="166"/>
      <c r="AN94" s="167">
        <f>SUM(AG94,AT94)</f>
        <v>14988.35</v>
      </c>
      <c r="AO94" s="167"/>
      <c r="AP94" s="167"/>
      <c r="AQ94" s="61" t="s">
        <v>1</v>
      </c>
      <c r="AR94" s="57"/>
      <c r="AS94" s="62">
        <f>ROUND(AS95,2)</f>
        <v>0</v>
      </c>
      <c r="AT94" s="63">
        <f>ROUND(SUM(AV94:AW94),2)</f>
        <v>1955</v>
      </c>
      <c r="AU94" s="64">
        <f>ROUND(AU95,5)</f>
        <v>10.504709999999999</v>
      </c>
      <c r="AV94" s="63">
        <f>ROUND(AZ94*L29,2)</f>
        <v>0</v>
      </c>
      <c r="AW94" s="63">
        <f>ROUND(BA94*L30,2)</f>
        <v>1955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13033.35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72</v>
      </c>
      <c r="BT94" s="66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0" s="6" customFormat="1" ht="26.1" customHeight="1">
      <c r="A95" s="67" t="s">
        <v>76</v>
      </c>
      <c r="B95" s="68"/>
      <c r="C95" s="69"/>
      <c r="D95" s="165" t="s">
        <v>13</v>
      </c>
      <c r="E95" s="165"/>
      <c r="F95" s="165"/>
      <c r="G95" s="165"/>
      <c r="H95" s="165"/>
      <c r="I95" s="70"/>
      <c r="J95" s="165" t="s">
        <v>15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'z076102023 - Ondříčkova 3...'!J28</f>
        <v>13033.35</v>
      </c>
      <c r="AH95" s="164"/>
      <c r="AI95" s="164"/>
      <c r="AJ95" s="164"/>
      <c r="AK95" s="164"/>
      <c r="AL95" s="164"/>
      <c r="AM95" s="164"/>
      <c r="AN95" s="163">
        <f>SUM(AG95,AT95)</f>
        <v>14988.35</v>
      </c>
      <c r="AO95" s="164"/>
      <c r="AP95" s="164"/>
      <c r="AQ95" s="71" t="s">
        <v>77</v>
      </c>
      <c r="AR95" s="68"/>
      <c r="AS95" s="72">
        <v>0</v>
      </c>
      <c r="AT95" s="73">
        <f>ROUND(SUM(AV95:AW95),2)</f>
        <v>1955</v>
      </c>
      <c r="AU95" s="74">
        <f>'z076102023 - Ondříčkova 3...'!P125</f>
        <v>10.504709</v>
      </c>
      <c r="AV95" s="73">
        <f>'z076102023 - Ondříčkova 3...'!J31</f>
        <v>0</v>
      </c>
      <c r="AW95" s="73">
        <f>'z076102023 - Ondříčkova 3...'!J32</f>
        <v>1955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13033.35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19</v>
      </c>
      <c r="BU95" s="76" t="s">
        <v>78</v>
      </c>
      <c r="BV95" s="76" t="s">
        <v>74</v>
      </c>
      <c r="BW95" s="76" t="s">
        <v>4</v>
      </c>
      <c r="BX95" s="76" t="s">
        <v>75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9"/>
  <sheetViews>
    <sheetView showGridLines="0" tabSelected="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19</v>
      </c>
    </row>
    <row r="4" spans="2:46" ht="24.95" customHeight="1">
      <c r="B4" s="17"/>
      <c r="D4" s="18" t="s">
        <v>79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45" customHeight="1">
      <c r="B7" s="26"/>
      <c r="E7" s="168" t="s">
        <v>15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17</v>
      </c>
      <c r="F9" s="21" t="s">
        <v>1</v>
      </c>
      <c r="I9" s="23" t="s">
        <v>18</v>
      </c>
      <c r="J9" s="21" t="s">
        <v>1</v>
      </c>
      <c r="L9" s="26"/>
    </row>
    <row r="10" spans="2:46" s="1" customFormat="1" ht="12" customHeight="1">
      <c r="B10" s="26"/>
      <c r="D10" s="23" t="s">
        <v>20</v>
      </c>
      <c r="F10" s="21" t="s">
        <v>21</v>
      </c>
      <c r="I10" s="23" t="s">
        <v>22</v>
      </c>
      <c r="J10" s="46" t="str">
        <f>'Rekapitulace stavby'!AN8</f>
        <v>13. 11. 2023</v>
      </c>
      <c r="L10" s="26"/>
    </row>
    <row r="11" spans="2:46" s="1" customFormat="1" ht="10.7" customHeight="1">
      <c r="B11" s="26"/>
      <c r="L11" s="26"/>
    </row>
    <row r="12" spans="2:46" s="1" customFormat="1" ht="12" customHeight="1">
      <c r="B12" s="26"/>
      <c r="D12" s="23" t="s">
        <v>24</v>
      </c>
      <c r="I12" s="23" t="s">
        <v>25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27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28</v>
      </c>
      <c r="I15" s="23" t="s">
        <v>25</v>
      </c>
      <c r="J15" s="21" t="str">
        <f>'Rekapitulace stavby'!AN13</f>
        <v/>
      </c>
      <c r="L15" s="26"/>
    </row>
    <row r="16" spans="2:46" s="1" customFormat="1" ht="18" customHeight="1">
      <c r="B16" s="26"/>
      <c r="E16" s="184" t="str">
        <f>'Rekapitulace stavby'!E14</f>
        <v xml:space="preserve"> </v>
      </c>
      <c r="F16" s="184"/>
      <c r="G16" s="184"/>
      <c r="H16" s="184"/>
      <c r="I16" s="23" t="s">
        <v>27</v>
      </c>
      <c r="J16" s="21" t="str">
        <f>'Rekapitulace stavby'!AN14</f>
        <v/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30</v>
      </c>
      <c r="I18" s="23" t="s">
        <v>25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27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31</v>
      </c>
      <c r="I21" s="23" t="s">
        <v>25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27</v>
      </c>
      <c r="J22" s="21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32</v>
      </c>
      <c r="L24" s="26"/>
    </row>
    <row r="25" spans="2:12" s="7" customFormat="1" ht="14.45" customHeight="1">
      <c r="B25" s="78"/>
      <c r="E25" s="186" t="s">
        <v>1</v>
      </c>
      <c r="F25" s="186"/>
      <c r="G25" s="186"/>
      <c r="H25" s="186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33</v>
      </c>
      <c r="J28" s="60">
        <f>ROUND(J125, 2)</f>
        <v>13033.35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35</v>
      </c>
      <c r="I30" s="29" t="s">
        <v>34</v>
      </c>
      <c r="J30" s="29" t="s">
        <v>36</v>
      </c>
      <c r="L30" s="26"/>
    </row>
    <row r="31" spans="2:12" s="1" customFormat="1" ht="14.45" customHeight="1">
      <c r="B31" s="26"/>
      <c r="D31" s="49" t="s">
        <v>37</v>
      </c>
      <c r="E31" s="23" t="s">
        <v>38</v>
      </c>
      <c r="F31" s="80">
        <f>ROUND((SUM(BE125:BE188)),  2)</f>
        <v>0</v>
      </c>
      <c r="I31" s="81">
        <v>0.21</v>
      </c>
      <c r="J31" s="80">
        <f>ROUND(((SUM(BE125:BE188))*I31),  2)</f>
        <v>0</v>
      </c>
      <c r="L31" s="26"/>
    </row>
    <row r="32" spans="2:12" s="1" customFormat="1" ht="14.45" customHeight="1">
      <c r="B32" s="26"/>
      <c r="E32" s="23" t="s">
        <v>39</v>
      </c>
      <c r="F32" s="80">
        <f>ROUND((SUM(BF125:BF188)),  2)</f>
        <v>13033.35</v>
      </c>
      <c r="I32" s="81">
        <v>0.15</v>
      </c>
      <c r="J32" s="80">
        <f>ROUND(((SUM(BF125:BF188))*I32),  2)</f>
        <v>1955</v>
      </c>
      <c r="L32" s="26"/>
    </row>
    <row r="33" spans="2:12" s="1" customFormat="1" ht="14.45" hidden="1" customHeight="1">
      <c r="B33" s="26"/>
      <c r="E33" s="23" t="s">
        <v>40</v>
      </c>
      <c r="F33" s="80">
        <f>ROUND((SUM(BG125:BG188)),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41</v>
      </c>
      <c r="F34" s="80">
        <f>ROUND((SUM(BH125:BH188)),  2)</f>
        <v>0</v>
      </c>
      <c r="I34" s="81">
        <v>0.15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42</v>
      </c>
      <c r="F35" s="80">
        <f>ROUND((SUM(BI125:BI188)),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43</v>
      </c>
      <c r="E37" s="51"/>
      <c r="F37" s="51"/>
      <c r="G37" s="84" t="s">
        <v>44</v>
      </c>
      <c r="H37" s="85" t="s">
        <v>45</v>
      </c>
      <c r="I37" s="51"/>
      <c r="J37" s="86">
        <f>SUM(J28:J35)</f>
        <v>14988.35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48</v>
      </c>
      <c r="E61" s="28"/>
      <c r="F61" s="88" t="s">
        <v>49</v>
      </c>
      <c r="G61" s="37" t="s">
        <v>48</v>
      </c>
      <c r="H61" s="28"/>
      <c r="I61" s="28"/>
      <c r="J61" s="89" t="s">
        <v>49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48</v>
      </c>
      <c r="E76" s="28"/>
      <c r="F76" s="88" t="s">
        <v>49</v>
      </c>
      <c r="G76" s="37" t="s">
        <v>48</v>
      </c>
      <c r="H76" s="28"/>
      <c r="I76" s="28"/>
      <c r="J76" s="89" t="s">
        <v>49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80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68" t="str">
        <f>E7</f>
        <v>Ondříčkova 385/35-391/37 - ZTI - stoupací potrubí - šachta</v>
      </c>
      <c r="F85" s="190"/>
      <c r="G85" s="190"/>
      <c r="H85" s="190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20</v>
      </c>
      <c r="F87" s="21" t="str">
        <f>F10</f>
        <v xml:space="preserve">Praha </v>
      </c>
      <c r="I87" s="23" t="s">
        <v>22</v>
      </c>
      <c r="J87" s="46" t="str">
        <f>IF(J10="","",J10)</f>
        <v>13. 11. 2023</v>
      </c>
      <c r="L87" s="26"/>
    </row>
    <row r="88" spans="2:47" s="1" customFormat="1" ht="6.95" customHeight="1">
      <c r="B88" s="26"/>
      <c r="L88" s="26"/>
    </row>
    <row r="89" spans="2:47" s="1" customFormat="1" ht="14.85" customHeight="1">
      <c r="B89" s="26"/>
      <c r="C89" s="23" t="s">
        <v>24</v>
      </c>
      <c r="F89" s="21" t="str">
        <f>E13</f>
        <v xml:space="preserve"> </v>
      </c>
      <c r="I89" s="23" t="s">
        <v>30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28</v>
      </c>
      <c r="F90" s="21" t="str">
        <f>IF(E16="","",E16)</f>
        <v xml:space="preserve"> </v>
      </c>
      <c r="I90" s="23" t="s">
        <v>31</v>
      </c>
      <c r="J90" s="24" t="str">
        <f>E22</f>
        <v xml:space="preserve"> 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81</v>
      </c>
      <c r="D92" s="82"/>
      <c r="E92" s="82"/>
      <c r="F92" s="82"/>
      <c r="G92" s="82"/>
      <c r="H92" s="82"/>
      <c r="I92" s="82"/>
      <c r="J92" s="91" t="s">
        <v>82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7" customHeight="1">
      <c r="B94" s="26"/>
      <c r="C94" s="92" t="s">
        <v>83</v>
      </c>
      <c r="J94" s="60">
        <f>J125</f>
        <v>13033.35</v>
      </c>
      <c r="L94" s="26"/>
      <c r="AU94" s="14" t="s">
        <v>84</v>
      </c>
    </row>
    <row r="95" spans="2:47" s="8" customFormat="1" ht="24.95" customHeight="1">
      <c r="B95" s="93"/>
      <c r="D95" s="94" t="s">
        <v>85</v>
      </c>
      <c r="E95" s="95"/>
      <c r="F95" s="95"/>
      <c r="G95" s="95"/>
      <c r="H95" s="95"/>
      <c r="I95" s="95"/>
      <c r="J95" s="96">
        <f>J126</f>
        <v>5710.35</v>
      </c>
      <c r="L95" s="93"/>
    </row>
    <row r="96" spans="2:47" s="9" customFormat="1" ht="19.899999999999999" customHeight="1">
      <c r="B96" s="97"/>
      <c r="D96" s="98" t="s">
        <v>86</v>
      </c>
      <c r="E96" s="99"/>
      <c r="F96" s="99"/>
      <c r="G96" s="99"/>
      <c r="H96" s="99"/>
      <c r="I96" s="99"/>
      <c r="J96" s="100">
        <f>J127</f>
        <v>2107.9</v>
      </c>
      <c r="L96" s="97"/>
    </row>
    <row r="97" spans="2:12" s="9" customFormat="1" ht="19.899999999999999" customHeight="1">
      <c r="B97" s="97"/>
      <c r="D97" s="98" t="s">
        <v>87</v>
      </c>
      <c r="E97" s="99"/>
      <c r="F97" s="99"/>
      <c r="G97" s="99"/>
      <c r="H97" s="99"/>
      <c r="I97" s="99"/>
      <c r="J97" s="100">
        <f>J134</f>
        <v>2823.15</v>
      </c>
      <c r="L97" s="97"/>
    </row>
    <row r="98" spans="2:12" s="9" customFormat="1" ht="19.899999999999999" customHeight="1">
      <c r="B98" s="97"/>
      <c r="D98" s="98" t="s">
        <v>88</v>
      </c>
      <c r="E98" s="99"/>
      <c r="F98" s="99"/>
      <c r="G98" s="99"/>
      <c r="H98" s="99"/>
      <c r="I98" s="99"/>
      <c r="J98" s="100">
        <f>J147</f>
        <v>586.62</v>
      </c>
      <c r="L98" s="97"/>
    </row>
    <row r="99" spans="2:12" s="9" customFormat="1" ht="19.899999999999999" customHeight="1">
      <c r="B99" s="97"/>
      <c r="D99" s="98" t="s">
        <v>89</v>
      </c>
      <c r="E99" s="99"/>
      <c r="F99" s="99"/>
      <c r="G99" s="99"/>
      <c r="H99" s="99"/>
      <c r="I99" s="99"/>
      <c r="J99" s="100">
        <f>J151</f>
        <v>49.25</v>
      </c>
      <c r="L99" s="97"/>
    </row>
    <row r="100" spans="2:12" s="9" customFormat="1" ht="19.899999999999999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J155</f>
        <v>143.43</v>
      </c>
      <c r="L100" s="97"/>
    </row>
    <row r="101" spans="2:12" s="8" customFormat="1" ht="24.95" customHeight="1">
      <c r="B101" s="93"/>
      <c r="D101" s="94" t="s">
        <v>91</v>
      </c>
      <c r="E101" s="95"/>
      <c r="F101" s="95"/>
      <c r="G101" s="95"/>
      <c r="H101" s="95"/>
      <c r="I101" s="95"/>
      <c r="J101" s="96">
        <f>J157</f>
        <v>7023</v>
      </c>
      <c r="L101" s="93"/>
    </row>
    <row r="102" spans="2:12" s="9" customFormat="1" ht="19.899999999999999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J158</f>
        <v>4107.6000000000004</v>
      </c>
      <c r="L102" s="97"/>
    </row>
    <row r="103" spans="2:12" s="9" customFormat="1" ht="19.899999999999999" customHeight="1">
      <c r="B103" s="97"/>
      <c r="D103" s="98" t="s">
        <v>93</v>
      </c>
      <c r="E103" s="99"/>
      <c r="F103" s="99"/>
      <c r="G103" s="99"/>
      <c r="H103" s="99"/>
      <c r="I103" s="99"/>
      <c r="J103" s="100">
        <f>J161</f>
        <v>2112.6699999999996</v>
      </c>
      <c r="L103" s="97"/>
    </row>
    <row r="104" spans="2:12" s="9" customFormat="1" ht="19.899999999999999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J174</f>
        <v>802.73</v>
      </c>
      <c r="L104" s="97"/>
    </row>
    <row r="105" spans="2:12" s="8" customFormat="1" ht="24.95" customHeight="1">
      <c r="B105" s="93"/>
      <c r="D105" s="94" t="s">
        <v>95</v>
      </c>
      <c r="E105" s="95"/>
      <c r="F105" s="95"/>
      <c r="G105" s="95"/>
      <c r="H105" s="95"/>
      <c r="I105" s="95"/>
      <c r="J105" s="96">
        <f>J184</f>
        <v>300</v>
      </c>
      <c r="L105" s="93"/>
    </row>
    <row r="106" spans="2:12" s="9" customFormat="1" ht="19.899999999999999" customHeight="1">
      <c r="B106" s="97"/>
      <c r="D106" s="98" t="s">
        <v>96</v>
      </c>
      <c r="E106" s="99"/>
      <c r="F106" s="99"/>
      <c r="G106" s="99"/>
      <c r="H106" s="99"/>
      <c r="I106" s="99"/>
      <c r="J106" s="100">
        <f>J185</f>
        <v>120</v>
      </c>
      <c r="L106" s="97"/>
    </row>
    <row r="107" spans="2:12" s="9" customFormat="1" ht="19.899999999999999" customHeight="1">
      <c r="B107" s="97"/>
      <c r="D107" s="98" t="s">
        <v>97</v>
      </c>
      <c r="E107" s="99"/>
      <c r="F107" s="99"/>
      <c r="G107" s="99"/>
      <c r="H107" s="99"/>
      <c r="I107" s="99"/>
      <c r="J107" s="100">
        <f>J187</f>
        <v>180</v>
      </c>
      <c r="L107" s="97"/>
    </row>
    <row r="108" spans="2:12" s="1" customFormat="1" ht="21.75" customHeight="1">
      <c r="B108" s="26"/>
      <c r="L108" s="26"/>
    </row>
    <row r="109" spans="2:12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26"/>
    </row>
    <row r="113" spans="2:65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6"/>
    </row>
    <row r="114" spans="2:65" s="1" customFormat="1" ht="24.95" customHeight="1">
      <c r="B114" s="26"/>
      <c r="C114" s="18" t="s">
        <v>98</v>
      </c>
      <c r="L114" s="26"/>
    </row>
    <row r="115" spans="2:65" s="1" customFormat="1" ht="6.95" customHeight="1">
      <c r="B115" s="26"/>
      <c r="L115" s="26"/>
    </row>
    <row r="116" spans="2:65" s="1" customFormat="1" ht="12" customHeight="1">
      <c r="B116" s="26"/>
      <c r="C116" s="23" t="s">
        <v>14</v>
      </c>
      <c r="L116" s="26"/>
    </row>
    <row r="117" spans="2:65" s="1" customFormat="1" ht="14.45" customHeight="1">
      <c r="B117" s="26"/>
      <c r="E117" s="168" t="str">
        <f>E7</f>
        <v>Ondříčkova 385/35-391/37 - ZTI - stoupací potrubí - šachta</v>
      </c>
      <c r="F117" s="190"/>
      <c r="G117" s="190"/>
      <c r="H117" s="190"/>
      <c r="L117" s="26"/>
    </row>
    <row r="118" spans="2:65" s="1" customFormat="1" ht="6.95" customHeight="1">
      <c r="B118" s="26"/>
      <c r="L118" s="26"/>
    </row>
    <row r="119" spans="2:65" s="1" customFormat="1" ht="12" customHeight="1">
      <c r="B119" s="26"/>
      <c r="C119" s="23" t="s">
        <v>20</v>
      </c>
      <c r="F119" s="21" t="str">
        <f>F10</f>
        <v xml:space="preserve">Praha </v>
      </c>
      <c r="I119" s="23" t="s">
        <v>22</v>
      </c>
      <c r="J119" s="46" t="str">
        <f>IF(J10="","",J10)</f>
        <v>13. 11. 2023</v>
      </c>
      <c r="L119" s="26"/>
    </row>
    <row r="120" spans="2:65" s="1" customFormat="1" ht="6.95" customHeight="1">
      <c r="B120" s="26"/>
      <c r="L120" s="26"/>
    </row>
    <row r="121" spans="2:65" s="1" customFormat="1" ht="14.85" customHeight="1">
      <c r="B121" s="26"/>
      <c r="C121" s="23" t="s">
        <v>24</v>
      </c>
      <c r="F121" s="21" t="str">
        <f>E13</f>
        <v xml:space="preserve"> </v>
      </c>
      <c r="I121" s="23" t="s">
        <v>30</v>
      </c>
      <c r="J121" s="24" t="str">
        <f>E19</f>
        <v xml:space="preserve"> </v>
      </c>
      <c r="L121" s="26"/>
    </row>
    <row r="122" spans="2:65" s="1" customFormat="1" ht="14.85" customHeight="1">
      <c r="B122" s="26"/>
      <c r="C122" s="23" t="s">
        <v>28</v>
      </c>
      <c r="F122" s="21" t="str">
        <f>IF(E16="","",E16)</f>
        <v xml:space="preserve"> </v>
      </c>
      <c r="I122" s="23" t="s">
        <v>31</v>
      </c>
      <c r="J122" s="24" t="str">
        <f>E22</f>
        <v xml:space="preserve"> </v>
      </c>
      <c r="L122" s="26"/>
    </row>
    <row r="123" spans="2:65" s="1" customFormat="1" ht="10.35" customHeight="1">
      <c r="B123" s="26"/>
      <c r="L123" s="26"/>
    </row>
    <row r="124" spans="2:65" s="10" customFormat="1" ht="29.25" customHeight="1">
      <c r="B124" s="101"/>
      <c r="C124" s="102" t="s">
        <v>99</v>
      </c>
      <c r="D124" s="103" t="s">
        <v>58</v>
      </c>
      <c r="E124" s="103" t="s">
        <v>54</v>
      </c>
      <c r="F124" s="103" t="s">
        <v>55</v>
      </c>
      <c r="G124" s="103" t="s">
        <v>100</v>
      </c>
      <c r="H124" s="103" t="s">
        <v>101</v>
      </c>
      <c r="I124" s="103" t="s">
        <v>102</v>
      </c>
      <c r="J124" s="104" t="s">
        <v>82</v>
      </c>
      <c r="K124" s="105" t="s">
        <v>103</v>
      </c>
      <c r="L124" s="101"/>
      <c r="M124" s="53" t="s">
        <v>1</v>
      </c>
      <c r="N124" s="54" t="s">
        <v>37</v>
      </c>
      <c r="O124" s="54" t="s">
        <v>104</v>
      </c>
      <c r="P124" s="54" t="s">
        <v>105</v>
      </c>
      <c r="Q124" s="54" t="s">
        <v>106</v>
      </c>
      <c r="R124" s="54" t="s">
        <v>107</v>
      </c>
      <c r="S124" s="54" t="s">
        <v>108</v>
      </c>
      <c r="T124" s="55" t="s">
        <v>109</v>
      </c>
    </row>
    <row r="125" spans="2:65" s="1" customFormat="1" ht="22.7" customHeight="1">
      <c r="B125" s="26"/>
      <c r="C125" s="58" t="s">
        <v>110</v>
      </c>
      <c r="J125" s="106">
        <f>BK125</f>
        <v>13033.35</v>
      </c>
      <c r="L125" s="26"/>
      <c r="M125" s="56"/>
      <c r="N125" s="47"/>
      <c r="O125" s="47"/>
      <c r="P125" s="107">
        <f>P126+P157+P184</f>
        <v>10.504709</v>
      </c>
      <c r="Q125" s="47"/>
      <c r="R125" s="107">
        <f>R126+R157+R184</f>
        <v>0.26469189999999998</v>
      </c>
      <c r="S125" s="47"/>
      <c r="T125" s="108">
        <f>T126+T157+T184</f>
        <v>9.035399999999999E-3</v>
      </c>
      <c r="AT125" s="14" t="s">
        <v>72</v>
      </c>
      <c r="AU125" s="14" t="s">
        <v>84</v>
      </c>
      <c r="BK125" s="109">
        <f>BK126+BK157+BK184</f>
        <v>13033.35</v>
      </c>
    </row>
    <row r="126" spans="2:65" s="11" customFormat="1" ht="25.9" customHeight="1">
      <c r="B126" s="110"/>
      <c r="D126" s="111" t="s">
        <v>72</v>
      </c>
      <c r="E126" s="112" t="s">
        <v>111</v>
      </c>
      <c r="F126" s="112" t="s">
        <v>112</v>
      </c>
      <c r="J126" s="113">
        <f>BK126</f>
        <v>5710.35</v>
      </c>
      <c r="L126" s="110"/>
      <c r="M126" s="114"/>
      <c r="P126" s="115">
        <f>P127+P134+P147+P151+P155</f>
        <v>7.3863019999999997</v>
      </c>
      <c r="R126" s="115">
        <f>R127+R134+R147+R151+R155</f>
        <v>0.22255549999999999</v>
      </c>
      <c r="T126" s="116">
        <f>T127+T134+T147+T151+T155</f>
        <v>8.5799999999999991E-3</v>
      </c>
      <c r="AR126" s="111" t="s">
        <v>19</v>
      </c>
      <c r="AT126" s="117" t="s">
        <v>72</v>
      </c>
      <c r="AU126" s="117" t="s">
        <v>73</v>
      </c>
      <c r="AY126" s="111" t="s">
        <v>113</v>
      </c>
      <c r="BK126" s="118">
        <f>BK127+BK134+BK147+BK151+BK155</f>
        <v>5710.35</v>
      </c>
    </row>
    <row r="127" spans="2:65" s="11" customFormat="1" ht="22.7" customHeight="1">
      <c r="B127" s="110"/>
      <c r="D127" s="111" t="s">
        <v>72</v>
      </c>
      <c r="E127" s="119" t="s">
        <v>114</v>
      </c>
      <c r="F127" s="119" t="s">
        <v>115</v>
      </c>
      <c r="J127" s="120">
        <f>BK127</f>
        <v>2107.9</v>
      </c>
      <c r="L127" s="110"/>
      <c r="M127" s="114"/>
      <c r="P127" s="115">
        <f>SUM(P128:P133)</f>
        <v>2.3507600000000002</v>
      </c>
      <c r="R127" s="115">
        <f>SUM(R128:R133)</f>
        <v>0.12162719999999999</v>
      </c>
      <c r="T127" s="116">
        <f>SUM(T128:T133)</f>
        <v>0</v>
      </c>
      <c r="AR127" s="111" t="s">
        <v>19</v>
      </c>
      <c r="AT127" s="117" t="s">
        <v>72</v>
      </c>
      <c r="AU127" s="117" t="s">
        <v>19</v>
      </c>
      <c r="AY127" s="111" t="s">
        <v>113</v>
      </c>
      <c r="BK127" s="118">
        <f>SUM(BK128:BK133)</f>
        <v>2107.9</v>
      </c>
    </row>
    <row r="128" spans="2:65" s="1" customFormat="1" ht="22.9" customHeight="1">
      <c r="B128" s="121"/>
      <c r="C128" s="122" t="s">
        <v>19</v>
      </c>
      <c r="D128" s="122" t="s">
        <v>116</v>
      </c>
      <c r="E128" s="123" t="s">
        <v>117</v>
      </c>
      <c r="F128" s="124" t="s">
        <v>118</v>
      </c>
      <c r="G128" s="125" t="s">
        <v>119</v>
      </c>
      <c r="H128" s="126">
        <v>2.34</v>
      </c>
      <c r="I128" s="127">
        <v>580.79999999999995</v>
      </c>
      <c r="J128" s="127">
        <f>ROUND(I128*H128,2)</f>
        <v>1359.07</v>
      </c>
      <c r="K128" s="128"/>
      <c r="L128" s="26"/>
      <c r="M128" s="129" t="s">
        <v>1</v>
      </c>
      <c r="N128" s="130" t="s">
        <v>39</v>
      </c>
      <c r="O128" s="131">
        <v>0.51400000000000001</v>
      </c>
      <c r="P128" s="131">
        <f>O128*H128</f>
        <v>1.2027600000000001</v>
      </c>
      <c r="Q128" s="131">
        <v>5.1679999999999997E-2</v>
      </c>
      <c r="R128" s="131">
        <f>Q128*H128</f>
        <v>0.12093119999999999</v>
      </c>
      <c r="S128" s="131">
        <v>0</v>
      </c>
      <c r="T128" s="132">
        <f>S128*H128</f>
        <v>0</v>
      </c>
      <c r="AR128" s="133" t="s">
        <v>120</v>
      </c>
      <c r="AT128" s="133" t="s">
        <v>116</v>
      </c>
      <c r="AU128" s="133" t="s">
        <v>121</v>
      </c>
      <c r="AY128" s="14" t="s">
        <v>113</v>
      </c>
      <c r="BE128" s="134">
        <f>IF(N128="základní",J128,0)</f>
        <v>0</v>
      </c>
      <c r="BF128" s="134">
        <f>IF(N128="snížená",J128,0)</f>
        <v>1359.07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4" t="s">
        <v>121</v>
      </c>
      <c r="BK128" s="134">
        <f>ROUND(I128*H128,2)</f>
        <v>1359.07</v>
      </c>
      <c r="BL128" s="14" t="s">
        <v>120</v>
      </c>
      <c r="BM128" s="133" t="s">
        <v>122</v>
      </c>
    </row>
    <row r="129" spans="2:65" s="12" customFormat="1">
      <c r="B129" s="135"/>
      <c r="D129" s="136" t="s">
        <v>123</v>
      </c>
      <c r="E129" s="137" t="s">
        <v>1</v>
      </c>
      <c r="F129" s="138" t="s">
        <v>124</v>
      </c>
      <c r="H129" s="139">
        <v>2.34</v>
      </c>
      <c r="L129" s="135"/>
      <c r="M129" s="140"/>
      <c r="T129" s="141"/>
      <c r="AT129" s="137" t="s">
        <v>123</v>
      </c>
      <c r="AU129" s="137" t="s">
        <v>121</v>
      </c>
      <c r="AV129" s="12" t="s">
        <v>121</v>
      </c>
      <c r="AW129" s="12" t="s">
        <v>29</v>
      </c>
      <c r="AX129" s="12" t="s">
        <v>19</v>
      </c>
      <c r="AY129" s="137" t="s">
        <v>113</v>
      </c>
    </row>
    <row r="130" spans="2:65" s="1" customFormat="1" ht="22.9" customHeight="1">
      <c r="B130" s="121"/>
      <c r="C130" s="122" t="s">
        <v>121</v>
      </c>
      <c r="D130" s="122" t="s">
        <v>116</v>
      </c>
      <c r="E130" s="123" t="s">
        <v>125</v>
      </c>
      <c r="F130" s="124" t="s">
        <v>126</v>
      </c>
      <c r="G130" s="125" t="s">
        <v>127</v>
      </c>
      <c r="H130" s="126">
        <v>0.9</v>
      </c>
      <c r="I130" s="127">
        <v>76.3</v>
      </c>
      <c r="J130" s="127">
        <f>ROUND(I130*H130,2)</f>
        <v>68.67</v>
      </c>
      <c r="K130" s="128"/>
      <c r="L130" s="26"/>
      <c r="M130" s="129" t="s">
        <v>1</v>
      </c>
      <c r="N130" s="130" t="s">
        <v>39</v>
      </c>
      <c r="O130" s="131">
        <v>0.12</v>
      </c>
      <c r="P130" s="131">
        <f>O130*H130</f>
        <v>0.108</v>
      </c>
      <c r="Q130" s="131">
        <v>8.0000000000000007E-5</v>
      </c>
      <c r="R130" s="131">
        <f>Q130*H130</f>
        <v>7.2000000000000002E-5</v>
      </c>
      <c r="S130" s="131">
        <v>0</v>
      </c>
      <c r="T130" s="132">
        <f>S130*H130</f>
        <v>0</v>
      </c>
      <c r="AR130" s="133" t="s">
        <v>120</v>
      </c>
      <c r="AT130" s="133" t="s">
        <v>116</v>
      </c>
      <c r="AU130" s="133" t="s">
        <v>121</v>
      </c>
      <c r="AY130" s="14" t="s">
        <v>113</v>
      </c>
      <c r="BE130" s="134">
        <f>IF(N130="základní",J130,0)</f>
        <v>0</v>
      </c>
      <c r="BF130" s="134">
        <f>IF(N130="snížená",J130,0)</f>
        <v>68.67</v>
      </c>
      <c r="BG130" s="134">
        <f>IF(N130="zákl. přenesená",J130,0)</f>
        <v>0</v>
      </c>
      <c r="BH130" s="134">
        <f>IF(N130="sníž. přenesená",J130,0)</f>
        <v>0</v>
      </c>
      <c r="BI130" s="134">
        <f>IF(N130="nulová",J130,0)</f>
        <v>0</v>
      </c>
      <c r="BJ130" s="14" t="s">
        <v>121</v>
      </c>
      <c r="BK130" s="134">
        <f>ROUND(I130*H130,2)</f>
        <v>68.67</v>
      </c>
      <c r="BL130" s="14" t="s">
        <v>120</v>
      </c>
      <c r="BM130" s="133" t="s">
        <v>128</v>
      </c>
    </row>
    <row r="131" spans="2:65" s="12" customFormat="1">
      <c r="B131" s="135"/>
      <c r="D131" s="136" t="s">
        <v>123</v>
      </c>
      <c r="E131" s="137" t="s">
        <v>1</v>
      </c>
      <c r="F131" s="138" t="s">
        <v>129</v>
      </c>
      <c r="H131" s="139">
        <v>0.9</v>
      </c>
      <c r="L131" s="135"/>
      <c r="M131" s="140"/>
      <c r="T131" s="141"/>
      <c r="AT131" s="137" t="s">
        <v>123</v>
      </c>
      <c r="AU131" s="137" t="s">
        <v>121</v>
      </c>
      <c r="AV131" s="12" t="s">
        <v>121</v>
      </c>
      <c r="AW131" s="12" t="s">
        <v>29</v>
      </c>
      <c r="AX131" s="12" t="s">
        <v>19</v>
      </c>
      <c r="AY131" s="137" t="s">
        <v>113</v>
      </c>
    </row>
    <row r="132" spans="2:65" s="1" customFormat="1" ht="22.9" customHeight="1">
      <c r="B132" s="121"/>
      <c r="C132" s="122" t="s">
        <v>114</v>
      </c>
      <c r="D132" s="122" t="s">
        <v>116</v>
      </c>
      <c r="E132" s="123" t="s">
        <v>130</v>
      </c>
      <c r="F132" s="124" t="s">
        <v>131</v>
      </c>
      <c r="G132" s="125" t="s">
        <v>127</v>
      </c>
      <c r="H132" s="126">
        <v>5.2</v>
      </c>
      <c r="I132" s="127">
        <v>130.80000000000001</v>
      </c>
      <c r="J132" s="127">
        <f>ROUND(I132*H132,2)</f>
        <v>680.16</v>
      </c>
      <c r="K132" s="128"/>
      <c r="L132" s="26"/>
      <c r="M132" s="129" t="s">
        <v>1</v>
      </c>
      <c r="N132" s="130" t="s">
        <v>39</v>
      </c>
      <c r="O132" s="131">
        <v>0.2</v>
      </c>
      <c r="P132" s="131">
        <f>O132*H132</f>
        <v>1.04</v>
      </c>
      <c r="Q132" s="131">
        <v>1.2E-4</v>
      </c>
      <c r="R132" s="131">
        <f>Q132*H132</f>
        <v>6.2399999999999999E-4</v>
      </c>
      <c r="S132" s="131">
        <v>0</v>
      </c>
      <c r="T132" s="132">
        <f>S132*H132</f>
        <v>0</v>
      </c>
      <c r="AR132" s="133" t="s">
        <v>120</v>
      </c>
      <c r="AT132" s="133" t="s">
        <v>116</v>
      </c>
      <c r="AU132" s="133" t="s">
        <v>121</v>
      </c>
      <c r="AY132" s="14" t="s">
        <v>113</v>
      </c>
      <c r="BE132" s="134">
        <f>IF(N132="základní",J132,0)</f>
        <v>0</v>
      </c>
      <c r="BF132" s="134">
        <f>IF(N132="snížená",J132,0)</f>
        <v>680.16</v>
      </c>
      <c r="BG132" s="134">
        <f>IF(N132="zákl. přenesená",J132,0)</f>
        <v>0</v>
      </c>
      <c r="BH132" s="134">
        <f>IF(N132="sníž. přenesená",J132,0)</f>
        <v>0</v>
      </c>
      <c r="BI132" s="134">
        <f>IF(N132="nulová",J132,0)</f>
        <v>0</v>
      </c>
      <c r="BJ132" s="14" t="s">
        <v>121</v>
      </c>
      <c r="BK132" s="134">
        <f>ROUND(I132*H132,2)</f>
        <v>680.16</v>
      </c>
      <c r="BL132" s="14" t="s">
        <v>120</v>
      </c>
      <c r="BM132" s="133" t="s">
        <v>132</v>
      </c>
    </row>
    <row r="133" spans="2:65" s="12" customFormat="1">
      <c r="B133" s="135"/>
      <c r="D133" s="136" t="s">
        <v>123</v>
      </c>
      <c r="E133" s="137" t="s">
        <v>1</v>
      </c>
      <c r="F133" s="138" t="s">
        <v>133</v>
      </c>
      <c r="H133" s="139">
        <v>5.2</v>
      </c>
      <c r="L133" s="135"/>
      <c r="M133" s="140"/>
      <c r="T133" s="141"/>
      <c r="AT133" s="137" t="s">
        <v>123</v>
      </c>
      <c r="AU133" s="137" t="s">
        <v>121</v>
      </c>
      <c r="AV133" s="12" t="s">
        <v>121</v>
      </c>
      <c r="AW133" s="12" t="s">
        <v>29</v>
      </c>
      <c r="AX133" s="12" t="s">
        <v>19</v>
      </c>
      <c r="AY133" s="137" t="s">
        <v>113</v>
      </c>
    </row>
    <row r="134" spans="2:65" s="11" customFormat="1" ht="22.7" customHeight="1">
      <c r="B134" s="110"/>
      <c r="D134" s="111" t="s">
        <v>72</v>
      </c>
      <c r="E134" s="119" t="s">
        <v>134</v>
      </c>
      <c r="F134" s="119" t="s">
        <v>135</v>
      </c>
      <c r="J134" s="120">
        <f>BK134</f>
        <v>2823.15</v>
      </c>
      <c r="L134" s="110"/>
      <c r="M134" s="114"/>
      <c r="P134" s="115">
        <f>SUM(P135:P146)</f>
        <v>4.0317299999999996</v>
      </c>
      <c r="R134" s="115">
        <f>SUM(R135:R146)</f>
        <v>9.9888299999999999E-2</v>
      </c>
      <c r="T134" s="116">
        <f>SUM(T135:T146)</f>
        <v>0</v>
      </c>
      <c r="AR134" s="111" t="s">
        <v>19</v>
      </c>
      <c r="AT134" s="117" t="s">
        <v>72</v>
      </c>
      <c r="AU134" s="117" t="s">
        <v>19</v>
      </c>
      <c r="AY134" s="111" t="s">
        <v>113</v>
      </c>
      <c r="BK134" s="118">
        <f>SUM(BK135:BK146)</f>
        <v>2823.15</v>
      </c>
    </row>
    <row r="135" spans="2:65" s="1" customFormat="1" ht="22.9" customHeight="1">
      <c r="B135" s="121"/>
      <c r="C135" s="122" t="s">
        <v>120</v>
      </c>
      <c r="D135" s="122" t="s">
        <v>116</v>
      </c>
      <c r="E135" s="123" t="s">
        <v>136</v>
      </c>
      <c r="F135" s="124" t="s">
        <v>137</v>
      </c>
      <c r="G135" s="125" t="s">
        <v>119</v>
      </c>
      <c r="H135" s="126">
        <v>0.09</v>
      </c>
      <c r="I135" s="127">
        <v>66.8</v>
      </c>
      <c r="J135" s="127">
        <f>ROUND(I135*H135,2)</f>
        <v>6.01</v>
      </c>
      <c r="K135" s="128"/>
      <c r="L135" s="26"/>
      <c r="M135" s="129" t="s">
        <v>1</v>
      </c>
      <c r="N135" s="130" t="s">
        <v>39</v>
      </c>
      <c r="O135" s="131">
        <v>0.14799999999999999</v>
      </c>
      <c r="P135" s="131">
        <f>O135*H135</f>
        <v>1.3319999999999999E-2</v>
      </c>
      <c r="Q135" s="131">
        <v>2.0000000000000001E-4</v>
      </c>
      <c r="R135" s="131">
        <f>Q135*H135</f>
        <v>1.8E-5</v>
      </c>
      <c r="S135" s="131">
        <v>0</v>
      </c>
      <c r="T135" s="132">
        <f>S135*H135</f>
        <v>0</v>
      </c>
      <c r="AR135" s="133" t="s">
        <v>120</v>
      </c>
      <c r="AT135" s="133" t="s">
        <v>116</v>
      </c>
      <c r="AU135" s="133" t="s">
        <v>121</v>
      </c>
      <c r="AY135" s="14" t="s">
        <v>113</v>
      </c>
      <c r="BE135" s="134">
        <f>IF(N135="základní",J135,0)</f>
        <v>0</v>
      </c>
      <c r="BF135" s="134">
        <f>IF(N135="snížená",J135,0)</f>
        <v>6.01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4" t="s">
        <v>121</v>
      </c>
      <c r="BK135" s="134">
        <f>ROUND(I135*H135,2)</f>
        <v>6.01</v>
      </c>
      <c r="BL135" s="14" t="s">
        <v>120</v>
      </c>
      <c r="BM135" s="133" t="s">
        <v>138</v>
      </c>
    </row>
    <row r="136" spans="2:65" s="12" customFormat="1">
      <c r="B136" s="135"/>
      <c r="D136" s="136" t="s">
        <v>123</v>
      </c>
      <c r="E136" s="137" t="s">
        <v>1</v>
      </c>
      <c r="F136" s="138" t="s">
        <v>139</v>
      </c>
      <c r="H136" s="139">
        <v>0.09</v>
      </c>
      <c r="L136" s="135"/>
      <c r="M136" s="140"/>
      <c r="T136" s="141"/>
      <c r="AT136" s="137" t="s">
        <v>123</v>
      </c>
      <c r="AU136" s="137" t="s">
        <v>121</v>
      </c>
      <c r="AV136" s="12" t="s">
        <v>121</v>
      </c>
      <c r="AW136" s="12" t="s">
        <v>29</v>
      </c>
      <c r="AX136" s="12" t="s">
        <v>19</v>
      </c>
      <c r="AY136" s="137" t="s">
        <v>113</v>
      </c>
    </row>
    <row r="137" spans="2:65" s="1" customFormat="1" ht="13.9" customHeight="1">
      <c r="B137" s="121"/>
      <c r="C137" s="122" t="s">
        <v>140</v>
      </c>
      <c r="D137" s="122" t="s">
        <v>116</v>
      </c>
      <c r="E137" s="123" t="s">
        <v>141</v>
      </c>
      <c r="F137" s="124" t="s">
        <v>142</v>
      </c>
      <c r="G137" s="125" t="s">
        <v>119</v>
      </c>
      <c r="H137" s="126">
        <v>0.99</v>
      </c>
      <c r="I137" s="127">
        <v>109.8</v>
      </c>
      <c r="J137" s="127">
        <f>ROUND(I137*H137,2)</f>
        <v>108.7</v>
      </c>
      <c r="K137" s="128"/>
      <c r="L137" s="26"/>
      <c r="M137" s="129" t="s">
        <v>1</v>
      </c>
      <c r="N137" s="130" t="s">
        <v>39</v>
      </c>
      <c r="O137" s="131">
        <v>0.14299999999999999</v>
      </c>
      <c r="P137" s="131">
        <f>O137*H137</f>
        <v>0.14156999999999997</v>
      </c>
      <c r="Q137" s="131">
        <v>6.4999999999999997E-3</v>
      </c>
      <c r="R137" s="131">
        <f>Q137*H137</f>
        <v>6.4349999999999997E-3</v>
      </c>
      <c r="S137" s="131">
        <v>0</v>
      </c>
      <c r="T137" s="132">
        <f>S137*H137</f>
        <v>0</v>
      </c>
      <c r="AR137" s="133" t="s">
        <v>120</v>
      </c>
      <c r="AT137" s="133" t="s">
        <v>116</v>
      </c>
      <c r="AU137" s="133" t="s">
        <v>121</v>
      </c>
      <c r="AY137" s="14" t="s">
        <v>113</v>
      </c>
      <c r="BE137" s="134">
        <f>IF(N137="základní",J137,0)</f>
        <v>0</v>
      </c>
      <c r="BF137" s="134">
        <f>IF(N137="snížená",J137,0)</f>
        <v>108.7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121</v>
      </c>
      <c r="BK137" s="134">
        <f>ROUND(I137*H137,2)</f>
        <v>108.7</v>
      </c>
      <c r="BL137" s="14" t="s">
        <v>120</v>
      </c>
      <c r="BM137" s="133" t="s">
        <v>143</v>
      </c>
    </row>
    <row r="138" spans="2:65" s="12" customFormat="1">
      <c r="B138" s="135"/>
      <c r="D138" s="136" t="s">
        <v>123</v>
      </c>
      <c r="E138" s="137" t="s">
        <v>1</v>
      </c>
      <c r="F138" s="138" t="s">
        <v>144</v>
      </c>
      <c r="H138" s="139">
        <v>0.99</v>
      </c>
      <c r="L138" s="135"/>
      <c r="M138" s="140"/>
      <c r="T138" s="141"/>
      <c r="AT138" s="137" t="s">
        <v>123</v>
      </c>
      <c r="AU138" s="137" t="s">
        <v>121</v>
      </c>
      <c r="AV138" s="12" t="s">
        <v>121</v>
      </c>
      <c r="AW138" s="12" t="s">
        <v>29</v>
      </c>
      <c r="AX138" s="12" t="s">
        <v>19</v>
      </c>
      <c r="AY138" s="137" t="s">
        <v>113</v>
      </c>
    </row>
    <row r="139" spans="2:65" s="1" customFormat="1" ht="22.9" customHeight="1">
      <c r="B139" s="121"/>
      <c r="C139" s="122" t="s">
        <v>134</v>
      </c>
      <c r="D139" s="122" t="s">
        <v>116</v>
      </c>
      <c r="E139" s="123" t="s">
        <v>145</v>
      </c>
      <c r="F139" s="124" t="s">
        <v>146</v>
      </c>
      <c r="G139" s="125" t="s">
        <v>119</v>
      </c>
      <c r="H139" s="126">
        <v>0.99</v>
      </c>
      <c r="I139" s="127">
        <v>89.5</v>
      </c>
      <c r="J139" s="127">
        <f>ROUND(I139*H139,2)</f>
        <v>88.61</v>
      </c>
      <c r="K139" s="128"/>
      <c r="L139" s="26"/>
      <c r="M139" s="129" t="s">
        <v>1</v>
      </c>
      <c r="N139" s="130" t="s">
        <v>39</v>
      </c>
      <c r="O139" s="131">
        <v>0.14799999999999999</v>
      </c>
      <c r="P139" s="131">
        <f>O139*H139</f>
        <v>0.14651999999999998</v>
      </c>
      <c r="Q139" s="131">
        <v>2.5999999999999998E-4</v>
      </c>
      <c r="R139" s="131">
        <f>Q139*H139</f>
        <v>2.5739999999999997E-4</v>
      </c>
      <c r="S139" s="131">
        <v>0</v>
      </c>
      <c r="T139" s="132">
        <f>S139*H139</f>
        <v>0</v>
      </c>
      <c r="AR139" s="133" t="s">
        <v>120</v>
      </c>
      <c r="AT139" s="133" t="s">
        <v>116</v>
      </c>
      <c r="AU139" s="133" t="s">
        <v>121</v>
      </c>
      <c r="AY139" s="14" t="s">
        <v>113</v>
      </c>
      <c r="BE139" s="134">
        <f>IF(N139="základní",J139,0)</f>
        <v>0</v>
      </c>
      <c r="BF139" s="134">
        <f>IF(N139="snížená",J139,0)</f>
        <v>88.61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4" t="s">
        <v>121</v>
      </c>
      <c r="BK139" s="134">
        <f>ROUND(I139*H139,2)</f>
        <v>88.61</v>
      </c>
      <c r="BL139" s="14" t="s">
        <v>120</v>
      </c>
      <c r="BM139" s="133" t="s">
        <v>147</v>
      </c>
    </row>
    <row r="140" spans="2:65" s="1" customFormat="1" ht="22.9" customHeight="1">
      <c r="B140" s="121"/>
      <c r="C140" s="122" t="s">
        <v>148</v>
      </c>
      <c r="D140" s="122" t="s">
        <v>116</v>
      </c>
      <c r="E140" s="123" t="s">
        <v>149</v>
      </c>
      <c r="F140" s="124" t="s">
        <v>150</v>
      </c>
      <c r="G140" s="125" t="s">
        <v>119</v>
      </c>
      <c r="H140" s="126">
        <v>0.99</v>
      </c>
      <c r="I140" s="127">
        <v>342</v>
      </c>
      <c r="J140" s="127">
        <f>ROUND(I140*H140,2)</f>
        <v>338.58</v>
      </c>
      <c r="K140" s="128"/>
      <c r="L140" s="26"/>
      <c r="M140" s="129" t="s">
        <v>1</v>
      </c>
      <c r="N140" s="130" t="s">
        <v>39</v>
      </c>
      <c r="O140" s="131">
        <v>0.56399999999999995</v>
      </c>
      <c r="P140" s="131">
        <f>O140*H140</f>
        <v>0.55835999999999997</v>
      </c>
      <c r="Q140" s="131">
        <v>2.0480000000000002E-2</v>
      </c>
      <c r="R140" s="131">
        <f>Q140*H140</f>
        <v>2.02752E-2</v>
      </c>
      <c r="S140" s="131">
        <v>0</v>
      </c>
      <c r="T140" s="132">
        <f>S140*H140</f>
        <v>0</v>
      </c>
      <c r="AR140" s="133" t="s">
        <v>120</v>
      </c>
      <c r="AT140" s="133" t="s">
        <v>116</v>
      </c>
      <c r="AU140" s="133" t="s">
        <v>121</v>
      </c>
      <c r="AY140" s="14" t="s">
        <v>113</v>
      </c>
      <c r="BE140" s="134">
        <f>IF(N140="základní",J140,0)</f>
        <v>0</v>
      </c>
      <c r="BF140" s="134">
        <f>IF(N140="snížená",J140,0)</f>
        <v>338.58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121</v>
      </c>
      <c r="BK140" s="134">
        <f>ROUND(I140*H140,2)</f>
        <v>338.58</v>
      </c>
      <c r="BL140" s="14" t="s">
        <v>120</v>
      </c>
      <c r="BM140" s="133" t="s">
        <v>151</v>
      </c>
    </row>
    <row r="141" spans="2:65" s="1" customFormat="1" ht="22.9" customHeight="1">
      <c r="B141" s="121"/>
      <c r="C141" s="122" t="s">
        <v>152</v>
      </c>
      <c r="D141" s="122" t="s">
        <v>116</v>
      </c>
      <c r="E141" s="123" t="s">
        <v>153</v>
      </c>
      <c r="F141" s="124" t="s">
        <v>154</v>
      </c>
      <c r="G141" s="125" t="s">
        <v>119</v>
      </c>
      <c r="H141" s="126">
        <v>0.99</v>
      </c>
      <c r="I141" s="127">
        <v>289.2</v>
      </c>
      <c r="J141" s="127">
        <f>ROUND(I141*H141,2)</f>
        <v>286.31</v>
      </c>
      <c r="K141" s="128"/>
      <c r="L141" s="26"/>
      <c r="M141" s="129" t="s">
        <v>1</v>
      </c>
      <c r="N141" s="130" t="s">
        <v>39</v>
      </c>
      <c r="O141" s="131">
        <v>0.46</v>
      </c>
      <c r="P141" s="131">
        <f>O141*H141</f>
        <v>0.45540000000000003</v>
      </c>
      <c r="Q141" s="131">
        <v>4.3800000000000002E-3</v>
      </c>
      <c r="R141" s="131">
        <f>Q141*H141</f>
        <v>4.3362000000000001E-3</v>
      </c>
      <c r="S141" s="131">
        <v>0</v>
      </c>
      <c r="T141" s="132">
        <f>S141*H141</f>
        <v>0</v>
      </c>
      <c r="AR141" s="133" t="s">
        <v>120</v>
      </c>
      <c r="AT141" s="133" t="s">
        <v>116</v>
      </c>
      <c r="AU141" s="133" t="s">
        <v>121</v>
      </c>
      <c r="AY141" s="14" t="s">
        <v>113</v>
      </c>
      <c r="BE141" s="134">
        <f>IF(N141="základní",J141,0)</f>
        <v>0</v>
      </c>
      <c r="BF141" s="134">
        <f>IF(N141="snížená",J141,0)</f>
        <v>286.31</v>
      </c>
      <c r="BG141" s="134">
        <f>IF(N141="zákl. přenesená",J141,0)</f>
        <v>0</v>
      </c>
      <c r="BH141" s="134">
        <f>IF(N141="sníž. přenesená",J141,0)</f>
        <v>0</v>
      </c>
      <c r="BI141" s="134">
        <f>IF(N141="nulová",J141,0)</f>
        <v>0</v>
      </c>
      <c r="BJ141" s="14" t="s">
        <v>121</v>
      </c>
      <c r="BK141" s="134">
        <f>ROUND(I141*H141,2)</f>
        <v>286.31</v>
      </c>
      <c r="BL141" s="14" t="s">
        <v>120</v>
      </c>
      <c r="BM141" s="133" t="s">
        <v>155</v>
      </c>
    </row>
    <row r="142" spans="2:65" s="1" customFormat="1" ht="22.9" customHeight="1">
      <c r="B142" s="121"/>
      <c r="C142" s="122" t="s">
        <v>156</v>
      </c>
      <c r="D142" s="122" t="s">
        <v>116</v>
      </c>
      <c r="E142" s="123" t="s">
        <v>157</v>
      </c>
      <c r="F142" s="124" t="s">
        <v>158</v>
      </c>
      <c r="G142" s="125" t="s">
        <v>119</v>
      </c>
      <c r="H142" s="126">
        <v>0.99</v>
      </c>
      <c r="I142" s="127">
        <v>411.6</v>
      </c>
      <c r="J142" s="127">
        <f>ROUND(I142*H142,2)</f>
        <v>407.48</v>
      </c>
      <c r="K142" s="128"/>
      <c r="L142" s="26"/>
      <c r="M142" s="129" t="s">
        <v>1</v>
      </c>
      <c r="N142" s="130" t="s">
        <v>39</v>
      </c>
      <c r="O142" s="131">
        <v>0.56000000000000005</v>
      </c>
      <c r="P142" s="131">
        <f>O142*H142</f>
        <v>0.5544</v>
      </c>
      <c r="Q142" s="131">
        <v>1.7330000000000002E-2</v>
      </c>
      <c r="R142" s="131">
        <f>Q142*H142</f>
        <v>1.71567E-2</v>
      </c>
      <c r="S142" s="131">
        <v>0</v>
      </c>
      <c r="T142" s="132">
        <f>S142*H142</f>
        <v>0</v>
      </c>
      <c r="AR142" s="133" t="s">
        <v>120</v>
      </c>
      <c r="AT142" s="133" t="s">
        <v>116</v>
      </c>
      <c r="AU142" s="133" t="s">
        <v>121</v>
      </c>
      <c r="AY142" s="14" t="s">
        <v>113</v>
      </c>
      <c r="BE142" s="134">
        <f>IF(N142="základní",J142,0)</f>
        <v>0</v>
      </c>
      <c r="BF142" s="134">
        <f>IF(N142="snížená",J142,0)</f>
        <v>407.48</v>
      </c>
      <c r="BG142" s="134">
        <f>IF(N142="zákl. přenesená",J142,0)</f>
        <v>0</v>
      </c>
      <c r="BH142" s="134">
        <f>IF(N142="sníž. přenesená",J142,0)</f>
        <v>0</v>
      </c>
      <c r="BI142" s="134">
        <f>IF(N142="nulová",J142,0)</f>
        <v>0</v>
      </c>
      <c r="BJ142" s="14" t="s">
        <v>121</v>
      </c>
      <c r="BK142" s="134">
        <f>ROUND(I142*H142,2)</f>
        <v>407.48</v>
      </c>
      <c r="BL142" s="14" t="s">
        <v>120</v>
      </c>
      <c r="BM142" s="133" t="s">
        <v>159</v>
      </c>
    </row>
    <row r="143" spans="2:65" s="1" customFormat="1" ht="22.9" customHeight="1">
      <c r="B143" s="121"/>
      <c r="C143" s="122" t="s">
        <v>160</v>
      </c>
      <c r="D143" s="122" t="s">
        <v>116</v>
      </c>
      <c r="E143" s="123" t="s">
        <v>161</v>
      </c>
      <c r="F143" s="124" t="s">
        <v>162</v>
      </c>
      <c r="G143" s="125" t="s">
        <v>119</v>
      </c>
      <c r="H143" s="126">
        <v>2.34</v>
      </c>
      <c r="I143" s="127">
        <v>71.2</v>
      </c>
      <c r="J143" s="127">
        <f>ROUND(I143*H143,2)</f>
        <v>166.61</v>
      </c>
      <c r="K143" s="128"/>
      <c r="L143" s="26"/>
      <c r="M143" s="129" t="s">
        <v>1</v>
      </c>
      <c r="N143" s="130" t="s">
        <v>39</v>
      </c>
      <c r="O143" s="131">
        <v>0.104</v>
      </c>
      <c r="P143" s="131">
        <f>O143*H143</f>
        <v>0.24335999999999997</v>
      </c>
      <c r="Q143" s="131">
        <v>2.5999999999999998E-4</v>
      </c>
      <c r="R143" s="131">
        <f>Q143*H143</f>
        <v>6.0839999999999993E-4</v>
      </c>
      <c r="S143" s="131">
        <v>0</v>
      </c>
      <c r="T143" s="132">
        <f>S143*H143</f>
        <v>0</v>
      </c>
      <c r="AR143" s="133" t="s">
        <v>120</v>
      </c>
      <c r="AT143" s="133" t="s">
        <v>116</v>
      </c>
      <c r="AU143" s="133" t="s">
        <v>121</v>
      </c>
      <c r="AY143" s="14" t="s">
        <v>113</v>
      </c>
      <c r="BE143" s="134">
        <f>IF(N143="základní",J143,0)</f>
        <v>0</v>
      </c>
      <c r="BF143" s="134">
        <f>IF(N143="snížená",J143,0)</f>
        <v>166.61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121</v>
      </c>
      <c r="BK143" s="134">
        <f>ROUND(I143*H143,2)</f>
        <v>166.61</v>
      </c>
      <c r="BL143" s="14" t="s">
        <v>120</v>
      </c>
      <c r="BM143" s="133" t="s">
        <v>163</v>
      </c>
    </row>
    <row r="144" spans="2:65" s="12" customFormat="1">
      <c r="B144" s="135"/>
      <c r="D144" s="136" t="s">
        <v>123</v>
      </c>
      <c r="E144" s="137" t="s">
        <v>1</v>
      </c>
      <c r="F144" s="138" t="s">
        <v>124</v>
      </c>
      <c r="H144" s="139">
        <v>2.34</v>
      </c>
      <c r="L144" s="135"/>
      <c r="M144" s="140"/>
      <c r="T144" s="141"/>
      <c r="AT144" s="137" t="s">
        <v>123</v>
      </c>
      <c r="AU144" s="137" t="s">
        <v>121</v>
      </c>
      <c r="AV144" s="12" t="s">
        <v>121</v>
      </c>
      <c r="AW144" s="12" t="s">
        <v>29</v>
      </c>
      <c r="AX144" s="12" t="s">
        <v>19</v>
      </c>
      <c r="AY144" s="137" t="s">
        <v>113</v>
      </c>
    </row>
    <row r="145" spans="2:65" s="1" customFormat="1" ht="22.9" customHeight="1">
      <c r="B145" s="121"/>
      <c r="C145" s="122" t="s">
        <v>164</v>
      </c>
      <c r="D145" s="122" t="s">
        <v>116</v>
      </c>
      <c r="E145" s="123" t="s">
        <v>165</v>
      </c>
      <c r="F145" s="124" t="s">
        <v>166</v>
      </c>
      <c r="G145" s="125" t="s">
        <v>119</v>
      </c>
      <c r="H145" s="126">
        <v>2.34</v>
      </c>
      <c r="I145" s="127">
        <v>247.2</v>
      </c>
      <c r="J145" s="127">
        <f>ROUND(I145*H145,2)</f>
        <v>578.45000000000005</v>
      </c>
      <c r="K145" s="128"/>
      <c r="L145" s="26"/>
      <c r="M145" s="129" t="s">
        <v>1</v>
      </c>
      <c r="N145" s="130" t="s">
        <v>39</v>
      </c>
      <c r="O145" s="131">
        <v>0.36</v>
      </c>
      <c r="P145" s="131">
        <f>O145*H145</f>
        <v>0.84239999999999993</v>
      </c>
      <c r="Q145" s="131">
        <v>4.3800000000000002E-3</v>
      </c>
      <c r="R145" s="131">
        <f>Q145*H145</f>
        <v>1.02492E-2</v>
      </c>
      <c r="S145" s="131">
        <v>0</v>
      </c>
      <c r="T145" s="132">
        <f>S145*H145</f>
        <v>0</v>
      </c>
      <c r="AR145" s="133" t="s">
        <v>120</v>
      </c>
      <c r="AT145" s="133" t="s">
        <v>116</v>
      </c>
      <c r="AU145" s="133" t="s">
        <v>121</v>
      </c>
      <c r="AY145" s="14" t="s">
        <v>113</v>
      </c>
      <c r="BE145" s="134">
        <f>IF(N145="základní",J145,0)</f>
        <v>0</v>
      </c>
      <c r="BF145" s="134">
        <f>IF(N145="snížená",J145,0)</f>
        <v>578.45000000000005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4" t="s">
        <v>121</v>
      </c>
      <c r="BK145" s="134">
        <f>ROUND(I145*H145,2)</f>
        <v>578.45000000000005</v>
      </c>
      <c r="BL145" s="14" t="s">
        <v>120</v>
      </c>
      <c r="BM145" s="133" t="s">
        <v>167</v>
      </c>
    </row>
    <row r="146" spans="2:65" s="1" customFormat="1" ht="22.9" customHeight="1">
      <c r="B146" s="121"/>
      <c r="C146" s="122" t="s">
        <v>168</v>
      </c>
      <c r="D146" s="122" t="s">
        <v>116</v>
      </c>
      <c r="E146" s="123" t="s">
        <v>169</v>
      </c>
      <c r="F146" s="124" t="s">
        <v>170</v>
      </c>
      <c r="G146" s="125" t="s">
        <v>119</v>
      </c>
      <c r="H146" s="126">
        <v>2.34</v>
      </c>
      <c r="I146" s="127">
        <v>360</v>
      </c>
      <c r="J146" s="127">
        <f>ROUND(I146*H146,2)</f>
        <v>842.4</v>
      </c>
      <c r="K146" s="128"/>
      <c r="L146" s="26"/>
      <c r="M146" s="129" t="s">
        <v>1</v>
      </c>
      <c r="N146" s="130" t="s">
        <v>39</v>
      </c>
      <c r="O146" s="131">
        <v>0.46</v>
      </c>
      <c r="P146" s="131">
        <f>O146*H146</f>
        <v>1.0764</v>
      </c>
      <c r="Q146" s="131">
        <v>1.7330000000000002E-2</v>
      </c>
      <c r="R146" s="131">
        <f>Q146*H146</f>
        <v>4.0552200000000004E-2</v>
      </c>
      <c r="S146" s="131">
        <v>0</v>
      </c>
      <c r="T146" s="132">
        <f>S146*H146</f>
        <v>0</v>
      </c>
      <c r="AR146" s="133" t="s">
        <v>120</v>
      </c>
      <c r="AT146" s="133" t="s">
        <v>116</v>
      </c>
      <c r="AU146" s="133" t="s">
        <v>121</v>
      </c>
      <c r="AY146" s="14" t="s">
        <v>113</v>
      </c>
      <c r="BE146" s="134">
        <f>IF(N146="základní",J146,0)</f>
        <v>0</v>
      </c>
      <c r="BF146" s="134">
        <f>IF(N146="snížená",J146,0)</f>
        <v>842.4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4" t="s">
        <v>121</v>
      </c>
      <c r="BK146" s="134">
        <f>ROUND(I146*H146,2)</f>
        <v>842.4</v>
      </c>
      <c r="BL146" s="14" t="s">
        <v>120</v>
      </c>
      <c r="BM146" s="133" t="s">
        <v>171</v>
      </c>
    </row>
    <row r="147" spans="2:65" s="11" customFormat="1" ht="22.7" customHeight="1">
      <c r="B147" s="110"/>
      <c r="D147" s="111" t="s">
        <v>72</v>
      </c>
      <c r="E147" s="119" t="s">
        <v>156</v>
      </c>
      <c r="F147" s="119" t="s">
        <v>172</v>
      </c>
      <c r="J147" s="120">
        <f>BK147</f>
        <v>586.62</v>
      </c>
      <c r="L147" s="110"/>
      <c r="M147" s="114"/>
      <c r="P147" s="115">
        <f>SUM(P148:P150)</f>
        <v>0.84261000000000008</v>
      </c>
      <c r="R147" s="115">
        <f>SUM(R148:R150)</f>
        <v>1.0399999999999999E-3</v>
      </c>
      <c r="T147" s="116">
        <f>SUM(T148:T150)</f>
        <v>8.5799999999999991E-3</v>
      </c>
      <c r="AR147" s="111" t="s">
        <v>19</v>
      </c>
      <c r="AT147" s="117" t="s">
        <v>72</v>
      </c>
      <c r="AU147" s="117" t="s">
        <v>19</v>
      </c>
      <c r="AY147" s="111" t="s">
        <v>113</v>
      </c>
      <c r="BK147" s="118">
        <f>SUM(BK148:BK150)</f>
        <v>586.62</v>
      </c>
    </row>
    <row r="148" spans="2:65" s="1" customFormat="1" ht="22.9" customHeight="1">
      <c r="B148" s="121"/>
      <c r="C148" s="122" t="s">
        <v>173</v>
      </c>
      <c r="D148" s="122" t="s">
        <v>116</v>
      </c>
      <c r="E148" s="123" t="s">
        <v>174</v>
      </c>
      <c r="F148" s="124" t="s">
        <v>175</v>
      </c>
      <c r="G148" s="125" t="s">
        <v>176</v>
      </c>
      <c r="H148" s="126">
        <v>4</v>
      </c>
      <c r="I148" s="127">
        <v>116</v>
      </c>
      <c r="J148" s="127">
        <f>ROUND(I148*H148,2)</f>
        <v>464</v>
      </c>
      <c r="K148" s="128"/>
      <c r="L148" s="26"/>
      <c r="M148" s="129" t="s">
        <v>1</v>
      </c>
      <c r="N148" s="130" t="s">
        <v>39</v>
      </c>
      <c r="O148" s="131">
        <v>0.16200000000000001</v>
      </c>
      <c r="P148" s="131">
        <f>O148*H148</f>
        <v>0.64800000000000002</v>
      </c>
      <c r="Q148" s="131">
        <v>2.5999999999999998E-4</v>
      </c>
      <c r="R148" s="131">
        <f>Q148*H148</f>
        <v>1.0399999999999999E-3</v>
      </c>
      <c r="S148" s="131">
        <v>0</v>
      </c>
      <c r="T148" s="132">
        <f>S148*H148</f>
        <v>0</v>
      </c>
      <c r="AR148" s="133" t="s">
        <v>120</v>
      </c>
      <c r="AT148" s="133" t="s">
        <v>116</v>
      </c>
      <c r="AU148" s="133" t="s">
        <v>121</v>
      </c>
      <c r="AY148" s="14" t="s">
        <v>113</v>
      </c>
      <c r="BE148" s="134">
        <f>IF(N148="základní",J148,0)</f>
        <v>0</v>
      </c>
      <c r="BF148" s="134">
        <f>IF(N148="snížená",J148,0)</f>
        <v>464</v>
      </c>
      <c r="BG148" s="134">
        <f>IF(N148="zákl. přenesená",J148,0)</f>
        <v>0</v>
      </c>
      <c r="BH148" s="134">
        <f>IF(N148="sníž. přenesená",J148,0)</f>
        <v>0</v>
      </c>
      <c r="BI148" s="134">
        <f>IF(N148="nulová",J148,0)</f>
        <v>0</v>
      </c>
      <c r="BJ148" s="14" t="s">
        <v>121</v>
      </c>
      <c r="BK148" s="134">
        <f>ROUND(I148*H148,2)</f>
        <v>464</v>
      </c>
      <c r="BL148" s="14" t="s">
        <v>120</v>
      </c>
      <c r="BM148" s="133" t="s">
        <v>177</v>
      </c>
    </row>
    <row r="149" spans="2:65" s="1" customFormat="1" ht="13.9" customHeight="1">
      <c r="B149" s="121"/>
      <c r="C149" s="122" t="s">
        <v>178</v>
      </c>
      <c r="D149" s="122" t="s">
        <v>116</v>
      </c>
      <c r="E149" s="123" t="s">
        <v>179</v>
      </c>
      <c r="F149" s="124" t="s">
        <v>180</v>
      </c>
      <c r="G149" s="125" t="s">
        <v>119</v>
      </c>
      <c r="H149" s="126">
        <v>0.39</v>
      </c>
      <c r="I149" s="127">
        <v>314.39999999999998</v>
      </c>
      <c r="J149" s="127">
        <f>ROUND(I149*H149,2)</f>
        <v>122.62</v>
      </c>
      <c r="K149" s="128"/>
      <c r="L149" s="26"/>
      <c r="M149" s="129" t="s">
        <v>1</v>
      </c>
      <c r="N149" s="130" t="s">
        <v>39</v>
      </c>
      <c r="O149" s="131">
        <v>0.499</v>
      </c>
      <c r="P149" s="131">
        <f>O149*H149</f>
        <v>0.19461000000000001</v>
      </c>
      <c r="Q149" s="131">
        <v>0</v>
      </c>
      <c r="R149" s="131">
        <f>Q149*H149</f>
        <v>0</v>
      </c>
      <c r="S149" s="131">
        <v>2.1999999999999999E-2</v>
      </c>
      <c r="T149" s="132">
        <f>S149*H149</f>
        <v>8.5799999999999991E-3</v>
      </c>
      <c r="AR149" s="133" t="s">
        <v>120</v>
      </c>
      <c r="AT149" s="133" t="s">
        <v>116</v>
      </c>
      <c r="AU149" s="133" t="s">
        <v>121</v>
      </c>
      <c r="AY149" s="14" t="s">
        <v>113</v>
      </c>
      <c r="BE149" s="134">
        <f>IF(N149="základní",J149,0)</f>
        <v>0</v>
      </c>
      <c r="BF149" s="134">
        <f>IF(N149="snížená",J149,0)</f>
        <v>122.62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4" t="s">
        <v>121</v>
      </c>
      <c r="BK149" s="134">
        <f>ROUND(I149*H149,2)</f>
        <v>122.62</v>
      </c>
      <c r="BL149" s="14" t="s">
        <v>120</v>
      </c>
      <c r="BM149" s="133" t="s">
        <v>181</v>
      </c>
    </row>
    <row r="150" spans="2:65" s="12" customFormat="1">
      <c r="B150" s="135"/>
      <c r="D150" s="136" t="s">
        <v>123</v>
      </c>
      <c r="E150" s="137" t="s">
        <v>1</v>
      </c>
      <c r="F150" s="138" t="s">
        <v>182</v>
      </c>
      <c r="H150" s="139">
        <v>0.39</v>
      </c>
      <c r="L150" s="135"/>
      <c r="M150" s="140"/>
      <c r="T150" s="141"/>
      <c r="AT150" s="137" t="s">
        <v>123</v>
      </c>
      <c r="AU150" s="137" t="s">
        <v>121</v>
      </c>
      <c r="AV150" s="12" t="s">
        <v>121</v>
      </c>
      <c r="AW150" s="12" t="s">
        <v>29</v>
      </c>
      <c r="AX150" s="12" t="s">
        <v>19</v>
      </c>
      <c r="AY150" s="137" t="s">
        <v>113</v>
      </c>
    </row>
    <row r="151" spans="2:65" s="11" customFormat="1" ht="22.7" customHeight="1">
      <c r="B151" s="110"/>
      <c r="D151" s="111" t="s">
        <v>72</v>
      </c>
      <c r="E151" s="119" t="s">
        <v>183</v>
      </c>
      <c r="F151" s="119" t="s">
        <v>184</v>
      </c>
      <c r="J151" s="120">
        <f>BK151</f>
        <v>49.25</v>
      </c>
      <c r="L151" s="110"/>
      <c r="M151" s="114"/>
      <c r="P151" s="115">
        <f>SUM(P152:P154)</f>
        <v>7.2224999999999998E-2</v>
      </c>
      <c r="R151" s="115">
        <f>SUM(R152:R154)</f>
        <v>0</v>
      </c>
      <c r="T151" s="116">
        <f>SUM(T152:T154)</f>
        <v>0</v>
      </c>
      <c r="AR151" s="111" t="s">
        <v>19</v>
      </c>
      <c r="AT151" s="117" t="s">
        <v>72</v>
      </c>
      <c r="AU151" s="117" t="s">
        <v>19</v>
      </c>
      <c r="AY151" s="111" t="s">
        <v>113</v>
      </c>
      <c r="BK151" s="118">
        <f>SUM(BK152:BK154)</f>
        <v>49.25</v>
      </c>
    </row>
    <row r="152" spans="2:65" s="1" customFormat="1" ht="22.9" customHeight="1">
      <c r="B152" s="121"/>
      <c r="C152" s="122" t="s">
        <v>8</v>
      </c>
      <c r="D152" s="122" t="s">
        <v>116</v>
      </c>
      <c r="E152" s="123" t="s">
        <v>185</v>
      </c>
      <c r="F152" s="124" t="s">
        <v>186</v>
      </c>
      <c r="G152" s="125" t="s">
        <v>187</v>
      </c>
      <c r="H152" s="126">
        <v>8.9999999999999993E-3</v>
      </c>
      <c r="I152" s="127">
        <v>3132</v>
      </c>
      <c r="J152" s="127">
        <f>ROUND(I152*H152,2)</f>
        <v>28.19</v>
      </c>
      <c r="K152" s="128"/>
      <c r="L152" s="26"/>
      <c r="M152" s="129" t="s">
        <v>1</v>
      </c>
      <c r="N152" s="130" t="s">
        <v>39</v>
      </c>
      <c r="O152" s="131">
        <v>7.9</v>
      </c>
      <c r="P152" s="131">
        <f>O152*H152</f>
        <v>7.1099999999999997E-2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120</v>
      </c>
      <c r="AT152" s="133" t="s">
        <v>116</v>
      </c>
      <c r="AU152" s="133" t="s">
        <v>121</v>
      </c>
      <c r="AY152" s="14" t="s">
        <v>113</v>
      </c>
      <c r="BE152" s="134">
        <f>IF(N152="základní",J152,0)</f>
        <v>0</v>
      </c>
      <c r="BF152" s="134">
        <f>IF(N152="snížená",J152,0)</f>
        <v>28.19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4" t="s">
        <v>121</v>
      </c>
      <c r="BK152" s="134">
        <f>ROUND(I152*H152,2)</f>
        <v>28.19</v>
      </c>
      <c r="BL152" s="14" t="s">
        <v>120</v>
      </c>
      <c r="BM152" s="133" t="s">
        <v>188</v>
      </c>
    </row>
    <row r="153" spans="2:65" s="1" customFormat="1" ht="22.9" customHeight="1">
      <c r="B153" s="121"/>
      <c r="C153" s="122" t="s">
        <v>189</v>
      </c>
      <c r="D153" s="122" t="s">
        <v>116</v>
      </c>
      <c r="E153" s="123" t="s">
        <v>190</v>
      </c>
      <c r="F153" s="124" t="s">
        <v>191</v>
      </c>
      <c r="G153" s="125" t="s">
        <v>187</v>
      </c>
      <c r="H153" s="126">
        <v>8.9999999999999993E-3</v>
      </c>
      <c r="I153" s="127">
        <v>252</v>
      </c>
      <c r="J153" s="127">
        <f>ROUND(I153*H153,2)</f>
        <v>2.27</v>
      </c>
      <c r="K153" s="128"/>
      <c r="L153" s="26"/>
      <c r="M153" s="129" t="s">
        <v>1</v>
      </c>
      <c r="N153" s="130" t="s">
        <v>39</v>
      </c>
      <c r="O153" s="131">
        <v>0.125</v>
      </c>
      <c r="P153" s="131">
        <f>O153*H153</f>
        <v>1.1249999999999999E-3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120</v>
      </c>
      <c r="AT153" s="133" t="s">
        <v>116</v>
      </c>
      <c r="AU153" s="133" t="s">
        <v>121</v>
      </c>
      <c r="AY153" s="14" t="s">
        <v>113</v>
      </c>
      <c r="BE153" s="134">
        <f>IF(N153="základní",J153,0)</f>
        <v>0</v>
      </c>
      <c r="BF153" s="134">
        <f>IF(N153="snížená",J153,0)</f>
        <v>2.27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121</v>
      </c>
      <c r="BK153" s="134">
        <f>ROUND(I153*H153,2)</f>
        <v>2.27</v>
      </c>
      <c r="BL153" s="14" t="s">
        <v>120</v>
      </c>
      <c r="BM153" s="133" t="s">
        <v>192</v>
      </c>
    </row>
    <row r="154" spans="2:65" s="1" customFormat="1" ht="22.9" customHeight="1">
      <c r="B154" s="121"/>
      <c r="C154" s="122" t="s">
        <v>193</v>
      </c>
      <c r="D154" s="122" t="s">
        <v>116</v>
      </c>
      <c r="E154" s="123" t="s">
        <v>194</v>
      </c>
      <c r="F154" s="124" t="s">
        <v>195</v>
      </c>
      <c r="G154" s="125" t="s">
        <v>187</v>
      </c>
      <c r="H154" s="126">
        <v>8.9999999999999993E-3</v>
      </c>
      <c r="I154" s="127">
        <v>2088</v>
      </c>
      <c r="J154" s="127">
        <f>ROUND(I154*H154,2)</f>
        <v>18.79</v>
      </c>
      <c r="K154" s="128"/>
      <c r="L154" s="26"/>
      <c r="M154" s="129" t="s">
        <v>1</v>
      </c>
      <c r="N154" s="130" t="s">
        <v>39</v>
      </c>
      <c r="O154" s="131">
        <v>0</v>
      </c>
      <c r="P154" s="131">
        <f>O154*H154</f>
        <v>0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120</v>
      </c>
      <c r="AT154" s="133" t="s">
        <v>116</v>
      </c>
      <c r="AU154" s="133" t="s">
        <v>121</v>
      </c>
      <c r="AY154" s="14" t="s">
        <v>113</v>
      </c>
      <c r="BE154" s="134">
        <f>IF(N154="základní",J154,0)</f>
        <v>0</v>
      </c>
      <c r="BF154" s="134">
        <f>IF(N154="snížená",J154,0)</f>
        <v>18.79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121</v>
      </c>
      <c r="BK154" s="134">
        <f>ROUND(I154*H154,2)</f>
        <v>18.79</v>
      </c>
      <c r="BL154" s="14" t="s">
        <v>120</v>
      </c>
      <c r="BM154" s="133" t="s">
        <v>196</v>
      </c>
    </row>
    <row r="155" spans="2:65" s="11" customFormat="1" ht="22.7" customHeight="1">
      <c r="B155" s="110"/>
      <c r="D155" s="111" t="s">
        <v>72</v>
      </c>
      <c r="E155" s="119" t="s">
        <v>197</v>
      </c>
      <c r="F155" s="119" t="s">
        <v>198</v>
      </c>
      <c r="J155" s="120">
        <f>BK155</f>
        <v>143.43</v>
      </c>
      <c r="L155" s="110"/>
      <c r="M155" s="114"/>
      <c r="P155" s="115">
        <f>P156</f>
        <v>8.8977000000000001E-2</v>
      </c>
      <c r="R155" s="115">
        <f>R156</f>
        <v>0</v>
      </c>
      <c r="T155" s="116">
        <f>T156</f>
        <v>0</v>
      </c>
      <c r="AR155" s="111" t="s">
        <v>19</v>
      </c>
      <c r="AT155" s="117" t="s">
        <v>72</v>
      </c>
      <c r="AU155" s="117" t="s">
        <v>19</v>
      </c>
      <c r="AY155" s="111" t="s">
        <v>113</v>
      </c>
      <c r="BK155" s="118">
        <f>BK156</f>
        <v>143.43</v>
      </c>
    </row>
    <row r="156" spans="2:65" s="1" customFormat="1" ht="13.9" customHeight="1">
      <c r="B156" s="121"/>
      <c r="C156" s="122" t="s">
        <v>199</v>
      </c>
      <c r="D156" s="122" t="s">
        <v>116</v>
      </c>
      <c r="E156" s="123" t="s">
        <v>200</v>
      </c>
      <c r="F156" s="124" t="s">
        <v>201</v>
      </c>
      <c r="G156" s="125" t="s">
        <v>187</v>
      </c>
      <c r="H156" s="126">
        <v>0.223</v>
      </c>
      <c r="I156" s="127">
        <v>643.20000000000005</v>
      </c>
      <c r="J156" s="127">
        <f>ROUND(I156*H156,2)</f>
        <v>143.43</v>
      </c>
      <c r="K156" s="128"/>
      <c r="L156" s="26"/>
      <c r="M156" s="129" t="s">
        <v>1</v>
      </c>
      <c r="N156" s="130" t="s">
        <v>39</v>
      </c>
      <c r="O156" s="131">
        <v>0.39900000000000002</v>
      </c>
      <c r="P156" s="131">
        <f>O156*H156</f>
        <v>8.8977000000000001E-2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120</v>
      </c>
      <c r="AT156" s="133" t="s">
        <v>116</v>
      </c>
      <c r="AU156" s="133" t="s">
        <v>121</v>
      </c>
      <c r="AY156" s="14" t="s">
        <v>113</v>
      </c>
      <c r="BE156" s="134">
        <f>IF(N156="základní",J156,0)</f>
        <v>0</v>
      </c>
      <c r="BF156" s="134">
        <f>IF(N156="snížená",J156,0)</f>
        <v>143.43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4" t="s">
        <v>121</v>
      </c>
      <c r="BK156" s="134">
        <f>ROUND(I156*H156,2)</f>
        <v>143.43</v>
      </c>
      <c r="BL156" s="14" t="s">
        <v>120</v>
      </c>
      <c r="BM156" s="133" t="s">
        <v>202</v>
      </c>
    </row>
    <row r="157" spans="2:65" s="11" customFormat="1" ht="25.9" customHeight="1">
      <c r="B157" s="110"/>
      <c r="D157" s="111" t="s">
        <v>72</v>
      </c>
      <c r="E157" s="112" t="s">
        <v>203</v>
      </c>
      <c r="F157" s="112" t="s">
        <v>204</v>
      </c>
      <c r="J157" s="113">
        <f>BK157</f>
        <v>7023</v>
      </c>
      <c r="L157" s="110"/>
      <c r="M157" s="114"/>
      <c r="P157" s="115">
        <f>P158+P161+P174</f>
        <v>3.1184070000000004</v>
      </c>
      <c r="R157" s="115">
        <f>R158+R161+R174</f>
        <v>4.2136400000000004E-2</v>
      </c>
      <c r="T157" s="116">
        <f>T158+T161+T174</f>
        <v>4.5539999999999996E-4</v>
      </c>
      <c r="AR157" s="111" t="s">
        <v>121</v>
      </c>
      <c r="AT157" s="117" t="s">
        <v>72</v>
      </c>
      <c r="AU157" s="117" t="s">
        <v>73</v>
      </c>
      <c r="AY157" s="111" t="s">
        <v>113</v>
      </c>
      <c r="BK157" s="118">
        <f>BK158+BK161+BK174</f>
        <v>7023</v>
      </c>
    </row>
    <row r="158" spans="2:65" s="11" customFormat="1" ht="22.7" customHeight="1">
      <c r="B158" s="110"/>
      <c r="D158" s="111" t="s">
        <v>72</v>
      </c>
      <c r="E158" s="119" t="s">
        <v>205</v>
      </c>
      <c r="F158" s="119" t="s">
        <v>206</v>
      </c>
      <c r="J158" s="120">
        <f>BK158</f>
        <v>4107.6000000000004</v>
      </c>
      <c r="L158" s="110"/>
      <c r="M158" s="114"/>
      <c r="P158" s="115">
        <f>SUM(P159:P160)</f>
        <v>0.64500000000000002</v>
      </c>
      <c r="R158" s="115">
        <f>SUM(R159:R160)</f>
        <v>1.1800000000000001E-3</v>
      </c>
      <c r="T158" s="116">
        <f>SUM(T159:T160)</f>
        <v>0</v>
      </c>
      <c r="AR158" s="111" t="s">
        <v>121</v>
      </c>
      <c r="AT158" s="117" t="s">
        <v>72</v>
      </c>
      <c r="AU158" s="117" t="s">
        <v>19</v>
      </c>
      <c r="AY158" s="111" t="s">
        <v>113</v>
      </c>
      <c r="BK158" s="118">
        <f>SUM(BK159:BK160)</f>
        <v>4107.6000000000004</v>
      </c>
    </row>
    <row r="159" spans="2:65" s="1" customFormat="1" ht="13.9" customHeight="1">
      <c r="B159" s="121"/>
      <c r="C159" s="122" t="s">
        <v>207</v>
      </c>
      <c r="D159" s="122" t="s">
        <v>116</v>
      </c>
      <c r="E159" s="123" t="s">
        <v>208</v>
      </c>
      <c r="F159" s="124" t="s">
        <v>209</v>
      </c>
      <c r="G159" s="125" t="s">
        <v>176</v>
      </c>
      <c r="H159" s="126">
        <v>1</v>
      </c>
      <c r="I159" s="127">
        <v>477.6</v>
      </c>
      <c r="J159" s="127">
        <f>ROUND(I159*H159,2)</f>
        <v>477.6</v>
      </c>
      <c r="K159" s="128"/>
      <c r="L159" s="26"/>
      <c r="M159" s="129" t="s">
        <v>1</v>
      </c>
      <c r="N159" s="130" t="s">
        <v>39</v>
      </c>
      <c r="O159" s="131">
        <v>0.64500000000000002</v>
      </c>
      <c r="P159" s="131">
        <f>O159*H159</f>
        <v>0.64500000000000002</v>
      </c>
      <c r="Q159" s="131">
        <v>8.0000000000000007E-5</v>
      </c>
      <c r="R159" s="131">
        <f>Q159*H159</f>
        <v>8.0000000000000007E-5</v>
      </c>
      <c r="S159" s="131">
        <v>0</v>
      </c>
      <c r="T159" s="132">
        <f>S159*H159</f>
        <v>0</v>
      </c>
      <c r="AR159" s="133" t="s">
        <v>189</v>
      </c>
      <c r="AT159" s="133" t="s">
        <v>116</v>
      </c>
      <c r="AU159" s="133" t="s">
        <v>121</v>
      </c>
      <c r="AY159" s="14" t="s">
        <v>113</v>
      </c>
      <c r="BE159" s="134">
        <f>IF(N159="základní",J159,0)</f>
        <v>0</v>
      </c>
      <c r="BF159" s="134">
        <f>IF(N159="snížená",J159,0)</f>
        <v>477.6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4" t="s">
        <v>121</v>
      </c>
      <c r="BK159" s="134">
        <f>ROUND(I159*H159,2)</f>
        <v>477.6</v>
      </c>
      <c r="BL159" s="14" t="s">
        <v>189</v>
      </c>
      <c r="BM159" s="133" t="s">
        <v>210</v>
      </c>
    </row>
    <row r="160" spans="2:65" s="1" customFormat="1" ht="13.9" customHeight="1">
      <c r="B160" s="121"/>
      <c r="C160" s="142" t="s">
        <v>211</v>
      </c>
      <c r="D160" s="142" t="s">
        <v>212</v>
      </c>
      <c r="E160" s="143" t="s">
        <v>213</v>
      </c>
      <c r="F160" s="144" t="s">
        <v>214</v>
      </c>
      <c r="G160" s="145" t="s">
        <v>176</v>
      </c>
      <c r="H160" s="146">
        <v>1</v>
      </c>
      <c r="I160" s="147">
        <v>3630</v>
      </c>
      <c r="J160" s="147">
        <f>ROUND(I160*H160,2)</f>
        <v>3630</v>
      </c>
      <c r="K160" s="148"/>
      <c r="L160" s="149"/>
      <c r="M160" s="150" t="s">
        <v>1</v>
      </c>
      <c r="N160" s="151" t="s">
        <v>39</v>
      </c>
      <c r="O160" s="131">
        <v>0</v>
      </c>
      <c r="P160" s="131">
        <f>O160*H160</f>
        <v>0</v>
      </c>
      <c r="Q160" s="131">
        <v>1.1000000000000001E-3</v>
      </c>
      <c r="R160" s="131">
        <f>Q160*H160</f>
        <v>1.1000000000000001E-3</v>
      </c>
      <c r="S160" s="131">
        <v>0</v>
      </c>
      <c r="T160" s="132">
        <f>S160*H160</f>
        <v>0</v>
      </c>
      <c r="AR160" s="133" t="s">
        <v>215</v>
      </c>
      <c r="AT160" s="133" t="s">
        <v>212</v>
      </c>
      <c r="AU160" s="133" t="s">
        <v>121</v>
      </c>
      <c r="AY160" s="14" t="s">
        <v>113</v>
      </c>
      <c r="BE160" s="134">
        <f>IF(N160="základní",J160,0)</f>
        <v>0</v>
      </c>
      <c r="BF160" s="134">
        <f>IF(N160="snížená",J160,0)</f>
        <v>3630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4" t="s">
        <v>121</v>
      </c>
      <c r="BK160" s="134">
        <f>ROUND(I160*H160,2)</f>
        <v>3630</v>
      </c>
      <c r="BL160" s="14" t="s">
        <v>189</v>
      </c>
      <c r="BM160" s="133" t="s">
        <v>216</v>
      </c>
    </row>
    <row r="161" spans="2:65" s="11" customFormat="1" ht="22.7" customHeight="1">
      <c r="B161" s="110"/>
      <c r="D161" s="111" t="s">
        <v>72</v>
      </c>
      <c r="E161" s="119" t="s">
        <v>217</v>
      </c>
      <c r="F161" s="119" t="s">
        <v>218</v>
      </c>
      <c r="J161" s="120">
        <f>BK161</f>
        <v>2112.6699999999996</v>
      </c>
      <c r="L161" s="110"/>
      <c r="M161" s="114"/>
      <c r="P161" s="115">
        <f>SUM(P162:P173)</f>
        <v>1.7088000000000001</v>
      </c>
      <c r="R161" s="115">
        <f>SUM(R162:R173)</f>
        <v>2.4853E-2</v>
      </c>
      <c r="T161" s="116">
        <f>SUM(T162:T173)</f>
        <v>0</v>
      </c>
      <c r="AR161" s="111" t="s">
        <v>121</v>
      </c>
      <c r="AT161" s="117" t="s">
        <v>72</v>
      </c>
      <c r="AU161" s="117" t="s">
        <v>19</v>
      </c>
      <c r="AY161" s="111" t="s">
        <v>113</v>
      </c>
      <c r="BK161" s="118">
        <f>SUM(BK162:BK173)</f>
        <v>2112.6699999999996</v>
      </c>
    </row>
    <row r="162" spans="2:65" s="1" customFormat="1" ht="13.9" customHeight="1">
      <c r="B162" s="121"/>
      <c r="C162" s="122" t="s">
        <v>7</v>
      </c>
      <c r="D162" s="122" t="s">
        <v>116</v>
      </c>
      <c r="E162" s="123" t="s">
        <v>219</v>
      </c>
      <c r="F162" s="124" t="s">
        <v>220</v>
      </c>
      <c r="G162" s="125" t="s">
        <v>119</v>
      </c>
      <c r="H162" s="126">
        <v>1.35</v>
      </c>
      <c r="I162" s="127">
        <v>7.67</v>
      </c>
      <c r="J162" s="127">
        <f>ROUND(I162*H162,2)</f>
        <v>10.35</v>
      </c>
      <c r="K162" s="128"/>
      <c r="L162" s="26"/>
      <c r="M162" s="129" t="s">
        <v>1</v>
      </c>
      <c r="N162" s="130" t="s">
        <v>39</v>
      </c>
      <c r="O162" s="131">
        <v>1.2E-2</v>
      </c>
      <c r="P162" s="131">
        <f>O162*H162</f>
        <v>1.6200000000000003E-2</v>
      </c>
      <c r="Q162" s="131">
        <v>0</v>
      </c>
      <c r="R162" s="131">
        <f>Q162*H162</f>
        <v>0</v>
      </c>
      <c r="S162" s="131">
        <v>0</v>
      </c>
      <c r="T162" s="132">
        <f>S162*H162</f>
        <v>0</v>
      </c>
      <c r="AR162" s="133" t="s">
        <v>189</v>
      </c>
      <c r="AT162" s="133" t="s">
        <v>116</v>
      </c>
      <c r="AU162" s="133" t="s">
        <v>121</v>
      </c>
      <c r="AY162" s="14" t="s">
        <v>113</v>
      </c>
      <c r="BE162" s="134">
        <f>IF(N162="základní",J162,0)</f>
        <v>0</v>
      </c>
      <c r="BF162" s="134">
        <f>IF(N162="snížená",J162,0)</f>
        <v>10.35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4" t="s">
        <v>121</v>
      </c>
      <c r="BK162" s="134">
        <f>ROUND(I162*H162,2)</f>
        <v>10.35</v>
      </c>
      <c r="BL162" s="14" t="s">
        <v>189</v>
      </c>
      <c r="BM162" s="133" t="s">
        <v>221</v>
      </c>
    </row>
    <row r="163" spans="2:65" s="12" customFormat="1">
      <c r="B163" s="135"/>
      <c r="D163" s="136" t="s">
        <v>123</v>
      </c>
      <c r="E163" s="137" t="s">
        <v>1</v>
      </c>
      <c r="F163" s="138" t="s">
        <v>222</v>
      </c>
      <c r="H163" s="139">
        <v>1.35</v>
      </c>
      <c r="L163" s="135"/>
      <c r="M163" s="140"/>
      <c r="T163" s="141"/>
      <c r="AT163" s="137" t="s">
        <v>123</v>
      </c>
      <c r="AU163" s="137" t="s">
        <v>121</v>
      </c>
      <c r="AV163" s="12" t="s">
        <v>121</v>
      </c>
      <c r="AW163" s="12" t="s">
        <v>29</v>
      </c>
      <c r="AX163" s="12" t="s">
        <v>19</v>
      </c>
      <c r="AY163" s="137" t="s">
        <v>113</v>
      </c>
    </row>
    <row r="164" spans="2:65" s="1" customFormat="1" ht="13.9" customHeight="1">
      <c r="B164" s="121"/>
      <c r="C164" s="122" t="s">
        <v>223</v>
      </c>
      <c r="D164" s="122" t="s">
        <v>116</v>
      </c>
      <c r="E164" s="123" t="s">
        <v>224</v>
      </c>
      <c r="F164" s="124" t="s">
        <v>225</v>
      </c>
      <c r="G164" s="125" t="s">
        <v>119</v>
      </c>
      <c r="H164" s="126">
        <v>1.35</v>
      </c>
      <c r="I164" s="127">
        <v>58.4</v>
      </c>
      <c r="J164" s="127">
        <f>ROUND(I164*H164,2)</f>
        <v>78.84</v>
      </c>
      <c r="K164" s="128"/>
      <c r="L164" s="26"/>
      <c r="M164" s="129" t="s">
        <v>1</v>
      </c>
      <c r="N164" s="130" t="s">
        <v>39</v>
      </c>
      <c r="O164" s="131">
        <v>4.3999999999999997E-2</v>
      </c>
      <c r="P164" s="131">
        <f>O164*H164</f>
        <v>5.9400000000000001E-2</v>
      </c>
      <c r="Q164" s="131">
        <v>2.9999999999999997E-4</v>
      </c>
      <c r="R164" s="131">
        <f>Q164*H164</f>
        <v>4.0499999999999998E-4</v>
      </c>
      <c r="S164" s="131">
        <v>0</v>
      </c>
      <c r="T164" s="132">
        <f>S164*H164</f>
        <v>0</v>
      </c>
      <c r="AR164" s="133" t="s">
        <v>189</v>
      </c>
      <c r="AT164" s="133" t="s">
        <v>116</v>
      </c>
      <c r="AU164" s="133" t="s">
        <v>121</v>
      </c>
      <c r="AY164" s="14" t="s">
        <v>113</v>
      </c>
      <c r="BE164" s="134">
        <f>IF(N164="základní",J164,0)</f>
        <v>0</v>
      </c>
      <c r="BF164" s="134">
        <f>IF(N164="snížená",J164,0)</f>
        <v>78.84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4" t="s">
        <v>121</v>
      </c>
      <c r="BK164" s="134">
        <f>ROUND(I164*H164,2)</f>
        <v>78.84</v>
      </c>
      <c r="BL164" s="14" t="s">
        <v>189</v>
      </c>
      <c r="BM164" s="133" t="s">
        <v>226</v>
      </c>
    </row>
    <row r="165" spans="2:65" s="1" customFormat="1" ht="22.9" customHeight="1">
      <c r="B165" s="121"/>
      <c r="C165" s="122" t="s">
        <v>227</v>
      </c>
      <c r="D165" s="122" t="s">
        <v>116</v>
      </c>
      <c r="E165" s="123" t="s">
        <v>228</v>
      </c>
      <c r="F165" s="124" t="s">
        <v>229</v>
      </c>
      <c r="G165" s="125" t="s">
        <v>127</v>
      </c>
      <c r="H165" s="126">
        <v>0.9</v>
      </c>
      <c r="I165" s="127">
        <v>43.9</v>
      </c>
      <c r="J165" s="127">
        <f>ROUND(I165*H165,2)</f>
        <v>39.51</v>
      </c>
      <c r="K165" s="128"/>
      <c r="L165" s="26"/>
      <c r="M165" s="129" t="s">
        <v>1</v>
      </c>
      <c r="N165" s="130" t="s">
        <v>39</v>
      </c>
      <c r="O165" s="131">
        <v>7.0000000000000007E-2</v>
      </c>
      <c r="P165" s="131">
        <f>O165*H165</f>
        <v>6.3000000000000014E-2</v>
      </c>
      <c r="Q165" s="131">
        <v>2.0000000000000001E-4</v>
      </c>
      <c r="R165" s="131">
        <f>Q165*H165</f>
        <v>1.8000000000000001E-4</v>
      </c>
      <c r="S165" s="131">
        <v>0</v>
      </c>
      <c r="T165" s="132">
        <f>S165*H165</f>
        <v>0</v>
      </c>
      <c r="AR165" s="133" t="s">
        <v>189</v>
      </c>
      <c r="AT165" s="133" t="s">
        <v>116</v>
      </c>
      <c r="AU165" s="133" t="s">
        <v>121</v>
      </c>
      <c r="AY165" s="14" t="s">
        <v>113</v>
      </c>
      <c r="BE165" s="134">
        <f>IF(N165="základní",J165,0)</f>
        <v>0</v>
      </c>
      <c r="BF165" s="134">
        <f>IF(N165="snížená",J165,0)</f>
        <v>39.51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121</v>
      </c>
      <c r="BK165" s="134">
        <f>ROUND(I165*H165,2)</f>
        <v>39.51</v>
      </c>
      <c r="BL165" s="14" t="s">
        <v>189</v>
      </c>
      <c r="BM165" s="133" t="s">
        <v>230</v>
      </c>
    </row>
    <row r="166" spans="2:65" s="1" customFormat="1" ht="13.9" customHeight="1">
      <c r="B166" s="121"/>
      <c r="C166" s="142" t="s">
        <v>231</v>
      </c>
      <c r="D166" s="142" t="s">
        <v>212</v>
      </c>
      <c r="E166" s="143" t="s">
        <v>232</v>
      </c>
      <c r="F166" s="144" t="s">
        <v>233</v>
      </c>
      <c r="G166" s="145" t="s">
        <v>127</v>
      </c>
      <c r="H166" s="146">
        <v>0.9</v>
      </c>
      <c r="I166" s="147">
        <v>150</v>
      </c>
      <c r="J166" s="147">
        <f>ROUND(I166*H166,2)</f>
        <v>135</v>
      </c>
      <c r="K166" s="148"/>
      <c r="L166" s="149"/>
      <c r="M166" s="150" t="s">
        <v>1</v>
      </c>
      <c r="N166" s="151" t="s">
        <v>39</v>
      </c>
      <c r="O166" s="131">
        <v>0</v>
      </c>
      <c r="P166" s="131">
        <f>O166*H166</f>
        <v>0</v>
      </c>
      <c r="Q166" s="131">
        <v>1.6000000000000001E-4</v>
      </c>
      <c r="R166" s="131">
        <f>Q166*H166</f>
        <v>1.44E-4</v>
      </c>
      <c r="S166" s="131">
        <v>0</v>
      </c>
      <c r="T166" s="132">
        <f>S166*H166</f>
        <v>0</v>
      </c>
      <c r="AR166" s="133" t="s">
        <v>215</v>
      </c>
      <c r="AT166" s="133" t="s">
        <v>212</v>
      </c>
      <c r="AU166" s="133" t="s">
        <v>121</v>
      </c>
      <c r="AY166" s="14" t="s">
        <v>113</v>
      </c>
      <c r="BE166" s="134">
        <f>IF(N166="základní",J166,0)</f>
        <v>0</v>
      </c>
      <c r="BF166" s="134">
        <f>IF(N166="snížená",J166,0)</f>
        <v>135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121</v>
      </c>
      <c r="BK166" s="134">
        <f>ROUND(I166*H166,2)</f>
        <v>135</v>
      </c>
      <c r="BL166" s="14" t="s">
        <v>189</v>
      </c>
      <c r="BM166" s="133" t="s">
        <v>234</v>
      </c>
    </row>
    <row r="167" spans="2:65" s="1" customFormat="1" ht="22.9" customHeight="1">
      <c r="B167" s="121"/>
      <c r="C167" s="122" t="s">
        <v>235</v>
      </c>
      <c r="D167" s="122" t="s">
        <v>116</v>
      </c>
      <c r="E167" s="123" t="s">
        <v>236</v>
      </c>
      <c r="F167" s="124" t="s">
        <v>237</v>
      </c>
      <c r="G167" s="125" t="s">
        <v>119</v>
      </c>
      <c r="H167" s="126">
        <v>1.35</v>
      </c>
      <c r="I167" s="127">
        <v>693.6</v>
      </c>
      <c r="J167" s="127">
        <f>ROUND(I167*H167,2)</f>
        <v>936.36</v>
      </c>
      <c r="K167" s="128"/>
      <c r="L167" s="26"/>
      <c r="M167" s="129" t="s">
        <v>1</v>
      </c>
      <c r="N167" s="130" t="s">
        <v>39</v>
      </c>
      <c r="O167" s="131">
        <v>0.78200000000000003</v>
      </c>
      <c r="P167" s="131">
        <f>O167*H167</f>
        <v>1.0557000000000001</v>
      </c>
      <c r="Q167" s="131">
        <v>4.8999999999999998E-3</v>
      </c>
      <c r="R167" s="131">
        <f>Q167*H167</f>
        <v>6.6150000000000002E-3</v>
      </c>
      <c r="S167" s="131">
        <v>0</v>
      </c>
      <c r="T167" s="132">
        <f>S167*H167</f>
        <v>0</v>
      </c>
      <c r="AR167" s="133" t="s">
        <v>189</v>
      </c>
      <c r="AT167" s="133" t="s">
        <v>116</v>
      </c>
      <c r="AU167" s="133" t="s">
        <v>121</v>
      </c>
      <c r="AY167" s="14" t="s">
        <v>113</v>
      </c>
      <c r="BE167" s="134">
        <f>IF(N167="základní",J167,0)</f>
        <v>0</v>
      </c>
      <c r="BF167" s="134">
        <f>IF(N167="snížená",J167,0)</f>
        <v>936.36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4" t="s">
        <v>121</v>
      </c>
      <c r="BK167" s="134">
        <f>ROUND(I167*H167,2)</f>
        <v>936.36</v>
      </c>
      <c r="BL167" s="14" t="s">
        <v>189</v>
      </c>
      <c r="BM167" s="133" t="s">
        <v>238</v>
      </c>
    </row>
    <row r="168" spans="2:65" s="1" customFormat="1" ht="13.9" customHeight="1">
      <c r="B168" s="121"/>
      <c r="C168" s="142" t="s">
        <v>239</v>
      </c>
      <c r="D168" s="142" t="s">
        <v>212</v>
      </c>
      <c r="E168" s="143" t="s">
        <v>240</v>
      </c>
      <c r="F168" s="144" t="s">
        <v>241</v>
      </c>
      <c r="G168" s="145" t="s">
        <v>119</v>
      </c>
      <c r="H168" s="146">
        <v>1.48</v>
      </c>
      <c r="I168" s="147">
        <v>372</v>
      </c>
      <c r="J168" s="147">
        <f>ROUND(I168*H168,2)</f>
        <v>550.55999999999995</v>
      </c>
      <c r="K168" s="148"/>
      <c r="L168" s="149"/>
      <c r="M168" s="150" t="s">
        <v>1</v>
      </c>
      <c r="N168" s="151" t="s">
        <v>39</v>
      </c>
      <c r="O168" s="131">
        <v>0</v>
      </c>
      <c r="P168" s="131">
        <f>O168*H168</f>
        <v>0</v>
      </c>
      <c r="Q168" s="131">
        <v>1.18E-2</v>
      </c>
      <c r="R168" s="131">
        <f>Q168*H168</f>
        <v>1.7464E-2</v>
      </c>
      <c r="S168" s="131">
        <v>0</v>
      </c>
      <c r="T168" s="132">
        <f>S168*H168</f>
        <v>0</v>
      </c>
      <c r="AR168" s="133" t="s">
        <v>215</v>
      </c>
      <c r="AT168" s="133" t="s">
        <v>212</v>
      </c>
      <c r="AU168" s="133" t="s">
        <v>121</v>
      </c>
      <c r="AY168" s="14" t="s">
        <v>113</v>
      </c>
      <c r="BE168" s="134">
        <f>IF(N168="základní",J168,0)</f>
        <v>0</v>
      </c>
      <c r="BF168" s="134">
        <f>IF(N168="snížená",J168,0)</f>
        <v>550.55999999999995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4" t="s">
        <v>121</v>
      </c>
      <c r="BK168" s="134">
        <f>ROUND(I168*H168,2)</f>
        <v>550.55999999999995</v>
      </c>
      <c r="BL168" s="14" t="s">
        <v>189</v>
      </c>
      <c r="BM168" s="133" t="s">
        <v>242</v>
      </c>
    </row>
    <row r="169" spans="2:65" s="12" customFormat="1">
      <c r="B169" s="135"/>
      <c r="D169" s="136" t="s">
        <v>123</v>
      </c>
      <c r="F169" s="138" t="s">
        <v>243</v>
      </c>
      <c r="H169" s="139">
        <v>1.48</v>
      </c>
      <c r="L169" s="135"/>
      <c r="M169" s="140"/>
      <c r="T169" s="141"/>
      <c r="AT169" s="137" t="s">
        <v>123</v>
      </c>
      <c r="AU169" s="137" t="s">
        <v>121</v>
      </c>
      <c r="AV169" s="12" t="s">
        <v>121</v>
      </c>
      <c r="AW169" s="12" t="s">
        <v>3</v>
      </c>
      <c r="AX169" s="12" t="s">
        <v>19</v>
      </c>
      <c r="AY169" s="137" t="s">
        <v>113</v>
      </c>
    </row>
    <row r="170" spans="2:65" s="1" customFormat="1" ht="13.9" customHeight="1">
      <c r="B170" s="121"/>
      <c r="C170" s="122" t="s">
        <v>244</v>
      </c>
      <c r="D170" s="122" t="s">
        <v>116</v>
      </c>
      <c r="E170" s="123" t="s">
        <v>245</v>
      </c>
      <c r="F170" s="124" t="s">
        <v>246</v>
      </c>
      <c r="G170" s="125" t="s">
        <v>127</v>
      </c>
      <c r="H170" s="126">
        <v>1.5</v>
      </c>
      <c r="I170" s="127">
        <v>48.7</v>
      </c>
      <c r="J170" s="127">
        <f>ROUND(I170*H170,2)</f>
        <v>73.05</v>
      </c>
      <c r="K170" s="128"/>
      <c r="L170" s="26"/>
      <c r="M170" s="129" t="s">
        <v>1</v>
      </c>
      <c r="N170" s="130" t="s">
        <v>39</v>
      </c>
      <c r="O170" s="131">
        <v>5.5E-2</v>
      </c>
      <c r="P170" s="131">
        <f>O170*H170</f>
        <v>8.2500000000000004E-2</v>
      </c>
      <c r="Q170" s="131">
        <v>3.0000000000000001E-5</v>
      </c>
      <c r="R170" s="131">
        <f>Q170*H170</f>
        <v>4.5000000000000003E-5</v>
      </c>
      <c r="S170" s="131">
        <v>0</v>
      </c>
      <c r="T170" s="132">
        <f>S170*H170</f>
        <v>0</v>
      </c>
      <c r="AR170" s="133" t="s">
        <v>189</v>
      </c>
      <c r="AT170" s="133" t="s">
        <v>116</v>
      </c>
      <c r="AU170" s="133" t="s">
        <v>121</v>
      </c>
      <c r="AY170" s="14" t="s">
        <v>113</v>
      </c>
      <c r="BE170" s="134">
        <f>IF(N170="základní",J170,0)</f>
        <v>0</v>
      </c>
      <c r="BF170" s="134">
        <f>IF(N170="snížená",J170,0)</f>
        <v>73.05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121</v>
      </c>
      <c r="BK170" s="134">
        <f>ROUND(I170*H170,2)</f>
        <v>73.05</v>
      </c>
      <c r="BL170" s="14" t="s">
        <v>189</v>
      </c>
      <c r="BM170" s="133" t="s">
        <v>247</v>
      </c>
    </row>
    <row r="171" spans="2:65" s="12" customFormat="1">
      <c r="B171" s="135"/>
      <c r="D171" s="136" t="s">
        <v>123</v>
      </c>
      <c r="E171" s="137" t="s">
        <v>1</v>
      </c>
      <c r="F171" s="138" t="s">
        <v>248</v>
      </c>
      <c r="H171" s="139">
        <v>1.5</v>
      </c>
      <c r="L171" s="135"/>
      <c r="M171" s="140"/>
      <c r="T171" s="141"/>
      <c r="AT171" s="137" t="s">
        <v>123</v>
      </c>
      <c r="AU171" s="137" t="s">
        <v>121</v>
      </c>
      <c r="AV171" s="12" t="s">
        <v>121</v>
      </c>
      <c r="AW171" s="12" t="s">
        <v>29</v>
      </c>
      <c r="AX171" s="12" t="s">
        <v>19</v>
      </c>
      <c r="AY171" s="137" t="s">
        <v>113</v>
      </c>
    </row>
    <row r="172" spans="2:65" s="1" customFormat="1" ht="13.9" customHeight="1">
      <c r="B172" s="121"/>
      <c r="C172" s="122" t="s">
        <v>249</v>
      </c>
      <c r="D172" s="122" t="s">
        <v>116</v>
      </c>
      <c r="E172" s="123" t="s">
        <v>250</v>
      </c>
      <c r="F172" s="124" t="s">
        <v>251</v>
      </c>
      <c r="G172" s="125" t="s">
        <v>176</v>
      </c>
      <c r="H172" s="126">
        <v>2</v>
      </c>
      <c r="I172" s="127">
        <v>80.3</v>
      </c>
      <c r="J172" s="127">
        <f>ROUND(I172*H172,2)</f>
        <v>160.6</v>
      </c>
      <c r="K172" s="128"/>
      <c r="L172" s="26"/>
      <c r="M172" s="129" t="s">
        <v>1</v>
      </c>
      <c r="N172" s="130" t="s">
        <v>39</v>
      </c>
      <c r="O172" s="131">
        <v>0.12</v>
      </c>
      <c r="P172" s="131">
        <f>O172*H172</f>
        <v>0.24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189</v>
      </c>
      <c r="AT172" s="133" t="s">
        <v>116</v>
      </c>
      <c r="AU172" s="133" t="s">
        <v>121</v>
      </c>
      <c r="AY172" s="14" t="s">
        <v>113</v>
      </c>
      <c r="BE172" s="134">
        <f>IF(N172="základní",J172,0)</f>
        <v>0</v>
      </c>
      <c r="BF172" s="134">
        <f>IF(N172="snížená",J172,0)</f>
        <v>160.6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121</v>
      </c>
      <c r="BK172" s="134">
        <f>ROUND(I172*H172,2)</f>
        <v>160.6</v>
      </c>
      <c r="BL172" s="14" t="s">
        <v>189</v>
      </c>
      <c r="BM172" s="133" t="s">
        <v>252</v>
      </c>
    </row>
    <row r="173" spans="2:65" s="1" customFormat="1" ht="13.9" customHeight="1">
      <c r="B173" s="121"/>
      <c r="C173" s="122" t="s">
        <v>253</v>
      </c>
      <c r="D173" s="122" t="s">
        <v>116</v>
      </c>
      <c r="E173" s="123" t="s">
        <v>254</v>
      </c>
      <c r="F173" s="124" t="s">
        <v>255</v>
      </c>
      <c r="G173" s="125" t="s">
        <v>176</v>
      </c>
      <c r="H173" s="126">
        <v>6</v>
      </c>
      <c r="I173" s="127">
        <v>21.4</v>
      </c>
      <c r="J173" s="127">
        <f>ROUND(I173*H173,2)</f>
        <v>128.4</v>
      </c>
      <c r="K173" s="128"/>
      <c r="L173" s="26"/>
      <c r="M173" s="129" t="s">
        <v>1</v>
      </c>
      <c r="N173" s="130" t="s">
        <v>39</v>
      </c>
      <c r="O173" s="131">
        <v>3.2000000000000001E-2</v>
      </c>
      <c r="P173" s="131">
        <f>O173*H173</f>
        <v>0.192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189</v>
      </c>
      <c r="AT173" s="133" t="s">
        <v>116</v>
      </c>
      <c r="AU173" s="133" t="s">
        <v>121</v>
      </c>
      <c r="AY173" s="14" t="s">
        <v>113</v>
      </c>
      <c r="BE173" s="134">
        <f>IF(N173="základní",J173,0)</f>
        <v>0</v>
      </c>
      <c r="BF173" s="134">
        <f>IF(N173="snížená",J173,0)</f>
        <v>128.4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121</v>
      </c>
      <c r="BK173" s="134">
        <f>ROUND(I173*H173,2)</f>
        <v>128.4</v>
      </c>
      <c r="BL173" s="14" t="s">
        <v>189</v>
      </c>
      <c r="BM173" s="133" t="s">
        <v>256</v>
      </c>
    </row>
    <row r="174" spans="2:65" s="11" customFormat="1" ht="22.7" customHeight="1">
      <c r="B174" s="110"/>
      <c r="D174" s="111" t="s">
        <v>72</v>
      </c>
      <c r="E174" s="119" t="s">
        <v>257</v>
      </c>
      <c r="F174" s="119" t="s">
        <v>258</v>
      </c>
      <c r="J174" s="120">
        <f>BK174</f>
        <v>802.73</v>
      </c>
      <c r="L174" s="110"/>
      <c r="M174" s="114"/>
      <c r="P174" s="115">
        <f>SUM(P175:P183)</f>
        <v>0.76460700000000004</v>
      </c>
      <c r="R174" s="115">
        <f>SUM(R175:R183)</f>
        <v>1.61034E-2</v>
      </c>
      <c r="T174" s="116">
        <f>SUM(T175:T183)</f>
        <v>4.5539999999999996E-4</v>
      </c>
      <c r="AR174" s="111" t="s">
        <v>121</v>
      </c>
      <c r="AT174" s="117" t="s">
        <v>72</v>
      </c>
      <c r="AU174" s="117" t="s">
        <v>19</v>
      </c>
      <c r="AY174" s="111" t="s">
        <v>113</v>
      </c>
      <c r="BK174" s="118">
        <f>SUM(BK175:BK183)</f>
        <v>802.73</v>
      </c>
    </row>
    <row r="175" spans="2:65" s="1" customFormat="1" ht="22.9" customHeight="1">
      <c r="B175" s="121"/>
      <c r="C175" s="122" t="s">
        <v>259</v>
      </c>
      <c r="D175" s="122" t="s">
        <v>116</v>
      </c>
      <c r="E175" s="123" t="s">
        <v>260</v>
      </c>
      <c r="F175" s="124" t="s">
        <v>261</v>
      </c>
      <c r="G175" s="125" t="s">
        <v>119</v>
      </c>
      <c r="H175" s="126">
        <v>0.99</v>
      </c>
      <c r="I175" s="127">
        <v>6.05</v>
      </c>
      <c r="J175" s="127">
        <f>ROUND(I175*H175,2)</f>
        <v>5.99</v>
      </c>
      <c r="K175" s="128"/>
      <c r="L175" s="26"/>
      <c r="M175" s="129" t="s">
        <v>1</v>
      </c>
      <c r="N175" s="130" t="s">
        <v>39</v>
      </c>
      <c r="O175" s="131">
        <v>1.2E-2</v>
      </c>
      <c r="P175" s="131">
        <f>O175*H175</f>
        <v>1.188E-2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189</v>
      </c>
      <c r="AT175" s="133" t="s">
        <v>116</v>
      </c>
      <c r="AU175" s="133" t="s">
        <v>121</v>
      </c>
      <c r="AY175" s="14" t="s">
        <v>113</v>
      </c>
      <c r="BE175" s="134">
        <f>IF(N175="základní",J175,0)</f>
        <v>0</v>
      </c>
      <c r="BF175" s="134">
        <f>IF(N175="snížená",J175,0)</f>
        <v>5.99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4" t="s">
        <v>121</v>
      </c>
      <c r="BK175" s="134">
        <f>ROUND(I175*H175,2)</f>
        <v>5.99</v>
      </c>
      <c r="BL175" s="14" t="s">
        <v>189</v>
      </c>
      <c r="BM175" s="133" t="s">
        <v>262</v>
      </c>
    </row>
    <row r="176" spans="2:65" s="12" customFormat="1">
      <c r="B176" s="135"/>
      <c r="D176" s="136" t="s">
        <v>123</v>
      </c>
      <c r="E176" s="137" t="s">
        <v>1</v>
      </c>
      <c r="F176" s="138" t="s">
        <v>263</v>
      </c>
      <c r="H176" s="139">
        <v>0.99</v>
      </c>
      <c r="L176" s="135"/>
      <c r="M176" s="140"/>
      <c r="T176" s="141"/>
      <c r="AT176" s="137" t="s">
        <v>123</v>
      </c>
      <c r="AU176" s="137" t="s">
        <v>121</v>
      </c>
      <c r="AV176" s="12" t="s">
        <v>121</v>
      </c>
      <c r="AW176" s="12" t="s">
        <v>29</v>
      </c>
      <c r="AX176" s="12" t="s">
        <v>19</v>
      </c>
      <c r="AY176" s="137" t="s">
        <v>113</v>
      </c>
    </row>
    <row r="177" spans="2:65" s="1" customFormat="1" ht="22.9" customHeight="1">
      <c r="B177" s="121"/>
      <c r="C177" s="122" t="s">
        <v>264</v>
      </c>
      <c r="D177" s="122" t="s">
        <v>116</v>
      </c>
      <c r="E177" s="123" t="s">
        <v>265</v>
      </c>
      <c r="F177" s="124" t="s">
        <v>266</v>
      </c>
      <c r="G177" s="125" t="s">
        <v>119</v>
      </c>
      <c r="H177" s="126">
        <v>0.99</v>
      </c>
      <c r="I177" s="127">
        <v>17.88</v>
      </c>
      <c r="J177" s="127">
        <f t="shared" ref="J177:J182" si="0">ROUND(I177*H177,2)</f>
        <v>17.7</v>
      </c>
      <c r="K177" s="128"/>
      <c r="L177" s="26"/>
      <c r="M177" s="129" t="s">
        <v>1</v>
      </c>
      <c r="N177" s="130" t="s">
        <v>39</v>
      </c>
      <c r="O177" s="131">
        <v>3.5000000000000003E-2</v>
      </c>
      <c r="P177" s="131">
        <f t="shared" ref="P177:P182" si="1">O177*H177</f>
        <v>3.465E-2</v>
      </c>
      <c r="Q177" s="131">
        <v>0</v>
      </c>
      <c r="R177" s="131">
        <f t="shared" ref="R177:R182" si="2">Q177*H177</f>
        <v>0</v>
      </c>
      <c r="S177" s="131">
        <v>1.4999999999999999E-4</v>
      </c>
      <c r="T177" s="132">
        <f t="shared" ref="T177:T182" si="3">S177*H177</f>
        <v>1.4849999999999998E-4</v>
      </c>
      <c r="AR177" s="133" t="s">
        <v>189</v>
      </c>
      <c r="AT177" s="133" t="s">
        <v>116</v>
      </c>
      <c r="AU177" s="133" t="s">
        <v>121</v>
      </c>
      <c r="AY177" s="14" t="s">
        <v>113</v>
      </c>
      <c r="BE177" s="134">
        <f t="shared" ref="BE177:BE182" si="4">IF(N177="základní",J177,0)</f>
        <v>0</v>
      </c>
      <c r="BF177" s="134">
        <f t="shared" ref="BF177:BF182" si="5">IF(N177="snížená",J177,0)</f>
        <v>17.7</v>
      </c>
      <c r="BG177" s="134">
        <f t="shared" ref="BG177:BG182" si="6">IF(N177="zákl. přenesená",J177,0)</f>
        <v>0</v>
      </c>
      <c r="BH177" s="134">
        <f t="shared" ref="BH177:BH182" si="7">IF(N177="sníž. přenesená",J177,0)</f>
        <v>0</v>
      </c>
      <c r="BI177" s="134">
        <f t="shared" ref="BI177:BI182" si="8">IF(N177="nulová",J177,0)</f>
        <v>0</v>
      </c>
      <c r="BJ177" s="14" t="s">
        <v>121</v>
      </c>
      <c r="BK177" s="134">
        <f t="shared" ref="BK177:BK182" si="9">ROUND(I177*H177,2)</f>
        <v>17.7</v>
      </c>
      <c r="BL177" s="14" t="s">
        <v>189</v>
      </c>
      <c r="BM177" s="133" t="s">
        <v>267</v>
      </c>
    </row>
    <row r="178" spans="2:65" s="1" customFormat="1" ht="13.9" customHeight="1">
      <c r="B178" s="121"/>
      <c r="C178" s="122" t="s">
        <v>215</v>
      </c>
      <c r="D178" s="122" t="s">
        <v>116</v>
      </c>
      <c r="E178" s="123" t="s">
        <v>268</v>
      </c>
      <c r="F178" s="124" t="s">
        <v>269</v>
      </c>
      <c r="G178" s="125" t="s">
        <v>119</v>
      </c>
      <c r="H178" s="126">
        <v>0.99</v>
      </c>
      <c r="I178" s="127">
        <v>37.299999999999997</v>
      </c>
      <c r="J178" s="127">
        <f t="shared" si="0"/>
        <v>36.93</v>
      </c>
      <c r="K178" s="128"/>
      <c r="L178" s="26"/>
      <c r="M178" s="129" t="s">
        <v>1</v>
      </c>
      <c r="N178" s="130" t="s">
        <v>39</v>
      </c>
      <c r="O178" s="131">
        <v>7.3999999999999996E-2</v>
      </c>
      <c r="P178" s="131">
        <f t="shared" si="1"/>
        <v>7.3259999999999992E-2</v>
      </c>
      <c r="Q178" s="131">
        <v>1E-3</v>
      </c>
      <c r="R178" s="131">
        <f t="shared" si="2"/>
        <v>9.8999999999999999E-4</v>
      </c>
      <c r="S178" s="131">
        <v>3.1E-4</v>
      </c>
      <c r="T178" s="132">
        <f t="shared" si="3"/>
        <v>3.0689999999999998E-4</v>
      </c>
      <c r="AR178" s="133" t="s">
        <v>189</v>
      </c>
      <c r="AT178" s="133" t="s">
        <v>116</v>
      </c>
      <c r="AU178" s="133" t="s">
        <v>121</v>
      </c>
      <c r="AY178" s="14" t="s">
        <v>113</v>
      </c>
      <c r="BE178" s="134">
        <f t="shared" si="4"/>
        <v>0</v>
      </c>
      <c r="BF178" s="134">
        <f t="shared" si="5"/>
        <v>36.93</v>
      </c>
      <c r="BG178" s="134">
        <f t="shared" si="6"/>
        <v>0</v>
      </c>
      <c r="BH178" s="134">
        <f t="shared" si="7"/>
        <v>0</v>
      </c>
      <c r="BI178" s="134">
        <f t="shared" si="8"/>
        <v>0</v>
      </c>
      <c r="BJ178" s="14" t="s">
        <v>121</v>
      </c>
      <c r="BK178" s="134">
        <f t="shared" si="9"/>
        <v>36.93</v>
      </c>
      <c r="BL178" s="14" t="s">
        <v>189</v>
      </c>
      <c r="BM178" s="133" t="s">
        <v>270</v>
      </c>
    </row>
    <row r="179" spans="2:65" s="1" customFormat="1" ht="22.9" customHeight="1">
      <c r="B179" s="121"/>
      <c r="C179" s="122" t="s">
        <v>271</v>
      </c>
      <c r="D179" s="122" t="s">
        <v>116</v>
      </c>
      <c r="E179" s="123" t="s">
        <v>272</v>
      </c>
      <c r="F179" s="124" t="s">
        <v>273</v>
      </c>
      <c r="G179" s="125" t="s">
        <v>119</v>
      </c>
      <c r="H179" s="126">
        <v>0.99</v>
      </c>
      <c r="I179" s="127">
        <v>18.84</v>
      </c>
      <c r="J179" s="127">
        <f t="shared" si="0"/>
        <v>18.649999999999999</v>
      </c>
      <c r="K179" s="128"/>
      <c r="L179" s="26"/>
      <c r="M179" s="129" t="s">
        <v>1</v>
      </c>
      <c r="N179" s="130" t="s">
        <v>39</v>
      </c>
      <c r="O179" s="131">
        <v>3.6999999999999998E-2</v>
      </c>
      <c r="P179" s="131">
        <f t="shared" si="1"/>
        <v>3.6629999999999996E-2</v>
      </c>
      <c r="Q179" s="131">
        <v>0</v>
      </c>
      <c r="R179" s="131">
        <f t="shared" si="2"/>
        <v>0</v>
      </c>
      <c r="S179" s="131">
        <v>0</v>
      </c>
      <c r="T179" s="132">
        <f t="shared" si="3"/>
        <v>0</v>
      </c>
      <c r="AR179" s="133" t="s">
        <v>189</v>
      </c>
      <c r="AT179" s="133" t="s">
        <v>116</v>
      </c>
      <c r="AU179" s="133" t="s">
        <v>121</v>
      </c>
      <c r="AY179" s="14" t="s">
        <v>113</v>
      </c>
      <c r="BE179" s="134">
        <f t="shared" si="4"/>
        <v>0</v>
      </c>
      <c r="BF179" s="134">
        <f t="shared" si="5"/>
        <v>18.649999999999999</v>
      </c>
      <c r="BG179" s="134">
        <f t="shared" si="6"/>
        <v>0</v>
      </c>
      <c r="BH179" s="134">
        <f t="shared" si="7"/>
        <v>0</v>
      </c>
      <c r="BI179" s="134">
        <f t="shared" si="8"/>
        <v>0</v>
      </c>
      <c r="BJ179" s="14" t="s">
        <v>121</v>
      </c>
      <c r="BK179" s="134">
        <f t="shared" si="9"/>
        <v>18.649999999999999</v>
      </c>
      <c r="BL179" s="14" t="s">
        <v>189</v>
      </c>
      <c r="BM179" s="133" t="s">
        <v>274</v>
      </c>
    </row>
    <row r="180" spans="2:65" s="1" customFormat="1" ht="22.9" customHeight="1">
      <c r="B180" s="121"/>
      <c r="C180" s="122" t="s">
        <v>275</v>
      </c>
      <c r="D180" s="122" t="s">
        <v>116</v>
      </c>
      <c r="E180" s="123" t="s">
        <v>276</v>
      </c>
      <c r="F180" s="124" t="s">
        <v>277</v>
      </c>
      <c r="G180" s="125" t="s">
        <v>176</v>
      </c>
      <c r="H180" s="126">
        <v>3</v>
      </c>
      <c r="I180" s="127">
        <v>196.8</v>
      </c>
      <c r="J180" s="127">
        <f t="shared" si="0"/>
        <v>590.4</v>
      </c>
      <c r="K180" s="128"/>
      <c r="L180" s="26"/>
      <c r="M180" s="129" t="s">
        <v>1</v>
      </c>
      <c r="N180" s="130" t="s">
        <v>39</v>
      </c>
      <c r="O180" s="131">
        <v>0.13300000000000001</v>
      </c>
      <c r="P180" s="131">
        <f t="shared" si="1"/>
        <v>0.39900000000000002</v>
      </c>
      <c r="Q180" s="131">
        <v>4.7999999999999996E-3</v>
      </c>
      <c r="R180" s="131">
        <f t="shared" si="2"/>
        <v>1.44E-2</v>
      </c>
      <c r="S180" s="131">
        <v>0</v>
      </c>
      <c r="T180" s="132">
        <f t="shared" si="3"/>
        <v>0</v>
      </c>
      <c r="AR180" s="133" t="s">
        <v>189</v>
      </c>
      <c r="AT180" s="133" t="s">
        <v>116</v>
      </c>
      <c r="AU180" s="133" t="s">
        <v>121</v>
      </c>
      <c r="AY180" s="14" t="s">
        <v>113</v>
      </c>
      <c r="BE180" s="134">
        <f t="shared" si="4"/>
        <v>0</v>
      </c>
      <c r="BF180" s="134">
        <f t="shared" si="5"/>
        <v>590.4</v>
      </c>
      <c r="BG180" s="134">
        <f t="shared" si="6"/>
        <v>0</v>
      </c>
      <c r="BH180" s="134">
        <f t="shared" si="7"/>
        <v>0</v>
      </c>
      <c r="BI180" s="134">
        <f t="shared" si="8"/>
        <v>0</v>
      </c>
      <c r="BJ180" s="14" t="s">
        <v>121</v>
      </c>
      <c r="BK180" s="134">
        <f t="shared" si="9"/>
        <v>590.4</v>
      </c>
      <c r="BL180" s="14" t="s">
        <v>189</v>
      </c>
      <c r="BM180" s="133" t="s">
        <v>278</v>
      </c>
    </row>
    <row r="181" spans="2:65" s="1" customFormat="1" ht="22.9" customHeight="1">
      <c r="B181" s="121"/>
      <c r="C181" s="122" t="s">
        <v>279</v>
      </c>
      <c r="D181" s="122" t="s">
        <v>116</v>
      </c>
      <c r="E181" s="123" t="s">
        <v>280</v>
      </c>
      <c r="F181" s="124" t="s">
        <v>281</v>
      </c>
      <c r="G181" s="125" t="s">
        <v>119</v>
      </c>
      <c r="H181" s="126">
        <v>0.39900000000000002</v>
      </c>
      <c r="I181" s="127">
        <v>17.88</v>
      </c>
      <c r="J181" s="127">
        <f t="shared" si="0"/>
        <v>7.13</v>
      </c>
      <c r="K181" s="128"/>
      <c r="L181" s="26"/>
      <c r="M181" s="129" t="s">
        <v>1</v>
      </c>
      <c r="N181" s="130" t="s">
        <v>39</v>
      </c>
      <c r="O181" s="131">
        <v>3.3000000000000002E-2</v>
      </c>
      <c r="P181" s="131">
        <f t="shared" si="1"/>
        <v>1.3167000000000002E-2</v>
      </c>
      <c r="Q181" s="131">
        <v>2.0000000000000001E-4</v>
      </c>
      <c r="R181" s="131">
        <f t="shared" si="2"/>
        <v>7.9800000000000002E-5</v>
      </c>
      <c r="S181" s="131">
        <v>0</v>
      </c>
      <c r="T181" s="132">
        <f t="shared" si="3"/>
        <v>0</v>
      </c>
      <c r="AR181" s="133" t="s">
        <v>189</v>
      </c>
      <c r="AT181" s="133" t="s">
        <v>116</v>
      </c>
      <c r="AU181" s="133" t="s">
        <v>121</v>
      </c>
      <c r="AY181" s="14" t="s">
        <v>113</v>
      </c>
      <c r="BE181" s="134">
        <f t="shared" si="4"/>
        <v>0</v>
      </c>
      <c r="BF181" s="134">
        <f t="shared" si="5"/>
        <v>7.13</v>
      </c>
      <c r="BG181" s="134">
        <f t="shared" si="6"/>
        <v>0</v>
      </c>
      <c r="BH181" s="134">
        <f t="shared" si="7"/>
        <v>0</v>
      </c>
      <c r="BI181" s="134">
        <f t="shared" si="8"/>
        <v>0</v>
      </c>
      <c r="BJ181" s="14" t="s">
        <v>121</v>
      </c>
      <c r="BK181" s="134">
        <f t="shared" si="9"/>
        <v>7.13</v>
      </c>
      <c r="BL181" s="14" t="s">
        <v>189</v>
      </c>
      <c r="BM181" s="133" t="s">
        <v>282</v>
      </c>
    </row>
    <row r="182" spans="2:65" s="1" customFormat="1" ht="22.9" customHeight="1">
      <c r="B182" s="121"/>
      <c r="C182" s="122" t="s">
        <v>283</v>
      </c>
      <c r="D182" s="122" t="s">
        <v>116</v>
      </c>
      <c r="E182" s="123" t="s">
        <v>284</v>
      </c>
      <c r="F182" s="124" t="s">
        <v>285</v>
      </c>
      <c r="G182" s="125" t="s">
        <v>119</v>
      </c>
      <c r="H182" s="126">
        <v>1.98</v>
      </c>
      <c r="I182" s="127">
        <v>63.6</v>
      </c>
      <c r="J182" s="127">
        <f t="shared" si="0"/>
        <v>125.93</v>
      </c>
      <c r="K182" s="128"/>
      <c r="L182" s="26"/>
      <c r="M182" s="129" t="s">
        <v>1</v>
      </c>
      <c r="N182" s="130" t="s">
        <v>39</v>
      </c>
      <c r="O182" s="131">
        <v>9.9000000000000005E-2</v>
      </c>
      <c r="P182" s="131">
        <f t="shared" si="1"/>
        <v>0.19602</v>
      </c>
      <c r="Q182" s="131">
        <v>3.2000000000000003E-4</v>
      </c>
      <c r="R182" s="131">
        <f t="shared" si="2"/>
        <v>6.3360000000000001E-4</v>
      </c>
      <c r="S182" s="131">
        <v>0</v>
      </c>
      <c r="T182" s="132">
        <f t="shared" si="3"/>
        <v>0</v>
      </c>
      <c r="AR182" s="133" t="s">
        <v>189</v>
      </c>
      <c r="AT182" s="133" t="s">
        <v>116</v>
      </c>
      <c r="AU182" s="133" t="s">
        <v>121</v>
      </c>
      <c r="AY182" s="14" t="s">
        <v>113</v>
      </c>
      <c r="BE182" s="134">
        <f t="shared" si="4"/>
        <v>0</v>
      </c>
      <c r="BF182" s="134">
        <f t="shared" si="5"/>
        <v>125.93</v>
      </c>
      <c r="BG182" s="134">
        <f t="shared" si="6"/>
        <v>0</v>
      </c>
      <c r="BH182" s="134">
        <f t="shared" si="7"/>
        <v>0</v>
      </c>
      <c r="BI182" s="134">
        <f t="shared" si="8"/>
        <v>0</v>
      </c>
      <c r="BJ182" s="14" t="s">
        <v>121</v>
      </c>
      <c r="BK182" s="134">
        <f t="shared" si="9"/>
        <v>125.93</v>
      </c>
      <c r="BL182" s="14" t="s">
        <v>189</v>
      </c>
      <c r="BM182" s="133" t="s">
        <v>286</v>
      </c>
    </row>
    <row r="183" spans="2:65" s="12" customFormat="1">
      <c r="B183" s="135"/>
      <c r="D183" s="136" t="s">
        <v>123</v>
      </c>
      <c r="E183" s="137" t="s">
        <v>1</v>
      </c>
      <c r="F183" s="138" t="s">
        <v>287</v>
      </c>
      <c r="H183" s="139">
        <v>1.98</v>
      </c>
      <c r="L183" s="135"/>
      <c r="M183" s="140"/>
      <c r="T183" s="141"/>
      <c r="AT183" s="137" t="s">
        <v>123</v>
      </c>
      <c r="AU183" s="137" t="s">
        <v>121</v>
      </c>
      <c r="AV183" s="12" t="s">
        <v>121</v>
      </c>
      <c r="AW183" s="12" t="s">
        <v>29</v>
      </c>
      <c r="AX183" s="12" t="s">
        <v>19</v>
      </c>
      <c r="AY183" s="137" t="s">
        <v>113</v>
      </c>
    </row>
    <row r="184" spans="2:65" s="11" customFormat="1" ht="25.9" customHeight="1">
      <c r="B184" s="110"/>
      <c r="D184" s="111" t="s">
        <v>72</v>
      </c>
      <c r="E184" s="112" t="s">
        <v>288</v>
      </c>
      <c r="F184" s="112" t="s">
        <v>289</v>
      </c>
      <c r="J184" s="113">
        <f>BK184</f>
        <v>300</v>
      </c>
      <c r="L184" s="110"/>
      <c r="M184" s="114"/>
      <c r="P184" s="115">
        <f>P185+P187</f>
        <v>0</v>
      </c>
      <c r="R184" s="115">
        <f>R185+R187</f>
        <v>0</v>
      </c>
      <c r="T184" s="116">
        <f>T185+T187</f>
        <v>0</v>
      </c>
      <c r="AR184" s="111" t="s">
        <v>140</v>
      </c>
      <c r="AT184" s="117" t="s">
        <v>72</v>
      </c>
      <c r="AU184" s="117" t="s">
        <v>73</v>
      </c>
      <c r="AY184" s="111" t="s">
        <v>113</v>
      </c>
      <c r="BK184" s="118">
        <f>BK185+BK187</f>
        <v>300</v>
      </c>
    </row>
    <row r="185" spans="2:65" s="11" customFormat="1" ht="22.7" customHeight="1">
      <c r="B185" s="110"/>
      <c r="D185" s="111" t="s">
        <v>72</v>
      </c>
      <c r="E185" s="119" t="s">
        <v>290</v>
      </c>
      <c r="F185" s="119" t="s">
        <v>291</v>
      </c>
      <c r="J185" s="120">
        <f>BK185</f>
        <v>120</v>
      </c>
      <c r="L185" s="110"/>
      <c r="M185" s="114"/>
      <c r="P185" s="115">
        <f>P186</f>
        <v>0</v>
      </c>
      <c r="R185" s="115">
        <f>R186</f>
        <v>0</v>
      </c>
      <c r="T185" s="116">
        <f>T186</f>
        <v>0</v>
      </c>
      <c r="AR185" s="111" t="s">
        <v>140</v>
      </c>
      <c r="AT185" s="117" t="s">
        <v>72</v>
      </c>
      <c r="AU185" s="117" t="s">
        <v>19</v>
      </c>
      <c r="AY185" s="111" t="s">
        <v>113</v>
      </c>
      <c r="BK185" s="118">
        <f>BK186</f>
        <v>120</v>
      </c>
    </row>
    <row r="186" spans="2:65" s="1" customFormat="1" ht="13.9" customHeight="1">
      <c r="B186" s="121"/>
      <c r="C186" s="122" t="s">
        <v>292</v>
      </c>
      <c r="D186" s="122" t="s">
        <v>116</v>
      </c>
      <c r="E186" s="123" t="s">
        <v>293</v>
      </c>
      <c r="F186" s="124" t="s">
        <v>294</v>
      </c>
      <c r="G186" s="125" t="s">
        <v>295</v>
      </c>
      <c r="H186" s="126">
        <v>1</v>
      </c>
      <c r="I186" s="127">
        <v>120</v>
      </c>
      <c r="J186" s="127">
        <f>ROUND(I186*H186,2)</f>
        <v>120</v>
      </c>
      <c r="K186" s="128"/>
      <c r="L186" s="26"/>
      <c r="M186" s="129" t="s">
        <v>1</v>
      </c>
      <c r="N186" s="130" t="s">
        <v>39</v>
      </c>
      <c r="O186" s="131">
        <v>0</v>
      </c>
      <c r="P186" s="131">
        <f>O186*H186</f>
        <v>0</v>
      </c>
      <c r="Q186" s="131">
        <v>0</v>
      </c>
      <c r="R186" s="131">
        <f>Q186*H186</f>
        <v>0</v>
      </c>
      <c r="S186" s="131">
        <v>0</v>
      </c>
      <c r="T186" s="132">
        <f>S186*H186</f>
        <v>0</v>
      </c>
      <c r="AR186" s="133" t="s">
        <v>296</v>
      </c>
      <c r="AT186" s="133" t="s">
        <v>116</v>
      </c>
      <c r="AU186" s="133" t="s">
        <v>121</v>
      </c>
      <c r="AY186" s="14" t="s">
        <v>113</v>
      </c>
      <c r="BE186" s="134">
        <f>IF(N186="základní",J186,0)</f>
        <v>0</v>
      </c>
      <c r="BF186" s="134">
        <f>IF(N186="snížená",J186,0)</f>
        <v>120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4" t="s">
        <v>121</v>
      </c>
      <c r="BK186" s="134">
        <f>ROUND(I186*H186,2)</f>
        <v>120</v>
      </c>
      <c r="BL186" s="14" t="s">
        <v>296</v>
      </c>
      <c r="BM186" s="133" t="s">
        <v>297</v>
      </c>
    </row>
    <row r="187" spans="2:65" s="11" customFormat="1" ht="22.7" customHeight="1">
      <c r="B187" s="110"/>
      <c r="D187" s="111" t="s">
        <v>72</v>
      </c>
      <c r="E187" s="119" t="s">
        <v>298</v>
      </c>
      <c r="F187" s="119" t="s">
        <v>299</v>
      </c>
      <c r="J187" s="120">
        <f>BK187</f>
        <v>180</v>
      </c>
      <c r="L187" s="110"/>
      <c r="M187" s="114"/>
      <c r="P187" s="115">
        <f>P188</f>
        <v>0</v>
      </c>
      <c r="R187" s="115">
        <f>R188</f>
        <v>0</v>
      </c>
      <c r="T187" s="116">
        <f>T188</f>
        <v>0</v>
      </c>
      <c r="AR187" s="111" t="s">
        <v>140</v>
      </c>
      <c r="AT187" s="117" t="s">
        <v>72</v>
      </c>
      <c r="AU187" s="117" t="s">
        <v>19</v>
      </c>
      <c r="AY187" s="111" t="s">
        <v>113</v>
      </c>
      <c r="BK187" s="118">
        <f>BK188</f>
        <v>180</v>
      </c>
    </row>
    <row r="188" spans="2:65" s="1" customFormat="1" ht="22.9" customHeight="1">
      <c r="B188" s="121"/>
      <c r="C188" s="122" t="s">
        <v>300</v>
      </c>
      <c r="D188" s="122" t="s">
        <v>116</v>
      </c>
      <c r="E188" s="123" t="s">
        <v>301</v>
      </c>
      <c r="F188" s="124" t="s">
        <v>302</v>
      </c>
      <c r="G188" s="125" t="s">
        <v>176</v>
      </c>
      <c r="H188" s="126">
        <v>1</v>
      </c>
      <c r="I188" s="127">
        <v>180</v>
      </c>
      <c r="J188" s="127">
        <f>ROUND(I188*H188,2)</f>
        <v>180</v>
      </c>
      <c r="K188" s="128"/>
      <c r="L188" s="26"/>
      <c r="M188" s="152" t="s">
        <v>1</v>
      </c>
      <c r="N188" s="153" t="s">
        <v>39</v>
      </c>
      <c r="O188" s="154">
        <v>0</v>
      </c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33" t="s">
        <v>296</v>
      </c>
      <c r="AT188" s="133" t="s">
        <v>116</v>
      </c>
      <c r="AU188" s="133" t="s">
        <v>121</v>
      </c>
      <c r="AY188" s="14" t="s">
        <v>113</v>
      </c>
      <c r="BE188" s="134">
        <f>IF(N188="základní",J188,0)</f>
        <v>0</v>
      </c>
      <c r="BF188" s="134">
        <f>IF(N188="snížená",J188,0)</f>
        <v>180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4" t="s">
        <v>121</v>
      </c>
      <c r="BK188" s="134">
        <f>ROUND(I188*H188,2)</f>
        <v>180</v>
      </c>
      <c r="BL188" s="14" t="s">
        <v>296</v>
      </c>
      <c r="BM188" s="133" t="s">
        <v>303</v>
      </c>
    </row>
    <row r="189" spans="2:65" s="1" customFormat="1" ht="6.95" customHeight="1">
      <c r="B189" s="38"/>
      <c r="C189" s="39"/>
      <c r="D189" s="39"/>
      <c r="E189" s="39"/>
      <c r="F189" s="39"/>
      <c r="G189" s="39"/>
      <c r="H189" s="39"/>
      <c r="I189" s="39"/>
      <c r="J189" s="39"/>
      <c r="K189" s="39"/>
      <c r="L189" s="26"/>
    </row>
  </sheetData>
  <autoFilter ref="C124:K188" xr:uid="{00000000-0009-0000-0000-000001000000}"/>
  <mergeCells count="6">
    <mergeCell ref="E117:H11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dcterms:created xsi:type="dcterms:W3CDTF">2023-11-22T09:53:14Z</dcterms:created>
  <dcterms:modified xsi:type="dcterms:W3CDTF">2024-01-05T08:31:53Z</dcterms:modified>
</cp:coreProperties>
</file>