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64" windowWidth="22716" windowHeight="11052" activeTab="1"/>
  </bookViews>
  <sheets>
    <sheet name="Rekapitulace stavby" sheetId="1" r:id="rId1"/>
    <sheet name="z082072018 - Ondříčkova 3..." sheetId="2" r:id="rId2"/>
    <sheet name="Pokyny pro vyplnění" sheetId="3" r:id="rId3"/>
  </sheets>
  <definedNames>
    <definedName name="_xlnm._FilterDatabase" localSheetId="1" hidden="1">'z082072018 - Ondříčkova 3...'!$C$94:$K$255</definedName>
    <definedName name="_xlnm.Print_Titles" localSheetId="0">'Rekapitulace stavby'!$49:$49</definedName>
    <definedName name="_xlnm.Print_Titles" localSheetId="1">'z082072018 - Ondříčkova 3...'!$94:$94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  <definedName name="_xlnm.Print_Area" localSheetId="1">'z082072018 - Ondříčkova 3...'!$C$4:$J$34,'z082072018 - Ondříčkova 3...'!$C$40:$J$78,'z082072018 - Ondříčkova 3...'!$C$84:$K$255</definedName>
  </definedNames>
  <calcPr calcId="145621"/>
</workbook>
</file>

<file path=xl/calcChain.xml><?xml version="1.0" encoding="utf-8"?>
<calcChain xmlns="http://schemas.openxmlformats.org/spreadsheetml/2006/main">
  <c r="BK250" i="2" l="1"/>
  <c r="J250" i="2" s="1"/>
  <c r="J75" i="2" s="1"/>
  <c r="T248" i="2"/>
  <c r="BK237" i="2"/>
  <c r="J237" i="2" s="1"/>
  <c r="J70" i="2" s="1"/>
  <c r="P227" i="2"/>
  <c r="T207" i="2"/>
  <c r="R190" i="2"/>
  <c r="R121" i="2"/>
  <c r="P121" i="2"/>
  <c r="BK117" i="2"/>
  <c r="J117" i="2" s="1"/>
  <c r="J59" i="2" s="1"/>
  <c r="T108" i="2"/>
  <c r="R98" i="2"/>
  <c r="R97" i="2" s="1"/>
  <c r="AY52" i="1"/>
  <c r="AX52" i="1"/>
  <c r="BI255" i="2"/>
  <c r="BH255" i="2"/>
  <c r="BG255" i="2"/>
  <c r="BE255" i="2"/>
  <c r="T255" i="2"/>
  <c r="T254" i="2" s="1"/>
  <c r="R255" i="2"/>
  <c r="R254" i="2" s="1"/>
  <c r="P255" i="2"/>
  <c r="P254" i="2" s="1"/>
  <c r="BK255" i="2"/>
  <c r="BK254" i="2" s="1"/>
  <c r="J254" i="2" s="1"/>
  <c r="J77" i="2" s="1"/>
  <c r="J255" i="2"/>
  <c r="BF255" i="2" s="1"/>
  <c r="BI253" i="2"/>
  <c r="BH253" i="2"/>
  <c r="BG253" i="2"/>
  <c r="BF253" i="2"/>
  <c r="BE253" i="2"/>
  <c r="T253" i="2"/>
  <c r="T252" i="2" s="1"/>
  <c r="R253" i="2"/>
  <c r="R252" i="2" s="1"/>
  <c r="P253" i="2"/>
  <c r="P252" i="2" s="1"/>
  <c r="BK253" i="2"/>
  <c r="BK252" i="2" s="1"/>
  <c r="J252" i="2" s="1"/>
  <c r="J76" i="2" s="1"/>
  <c r="J253" i="2"/>
  <c r="BI251" i="2"/>
  <c r="BH251" i="2"/>
  <c r="BG251" i="2"/>
  <c r="BF251" i="2"/>
  <c r="BE251" i="2"/>
  <c r="T251" i="2"/>
  <c r="T250" i="2" s="1"/>
  <c r="R251" i="2"/>
  <c r="R250" i="2" s="1"/>
  <c r="P251" i="2"/>
  <c r="P250" i="2" s="1"/>
  <c r="BK251" i="2"/>
  <c r="J251" i="2"/>
  <c r="BI249" i="2"/>
  <c r="BH249" i="2"/>
  <c r="BG249" i="2"/>
  <c r="BE249" i="2"/>
  <c r="T249" i="2"/>
  <c r="R249" i="2"/>
  <c r="R248" i="2" s="1"/>
  <c r="P249" i="2"/>
  <c r="P248" i="2" s="1"/>
  <c r="BK249" i="2"/>
  <c r="BK248" i="2" s="1"/>
  <c r="J249" i="2"/>
  <c r="BF249" i="2" s="1"/>
  <c r="BI246" i="2"/>
  <c r="BH246" i="2"/>
  <c r="BG246" i="2"/>
  <c r="BF246" i="2"/>
  <c r="BE246" i="2"/>
  <c r="T246" i="2"/>
  <c r="T245" i="2" s="1"/>
  <c r="T244" i="2" s="1"/>
  <c r="R246" i="2"/>
  <c r="R245" i="2" s="1"/>
  <c r="R244" i="2" s="1"/>
  <c r="P246" i="2"/>
  <c r="P245" i="2" s="1"/>
  <c r="P244" i="2" s="1"/>
  <c r="BK246" i="2"/>
  <c r="BK245" i="2" s="1"/>
  <c r="J246" i="2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F242" i="2"/>
  <c r="BE242" i="2"/>
  <c r="T242" i="2"/>
  <c r="R242" i="2"/>
  <c r="P242" i="2"/>
  <c r="BK242" i="2"/>
  <c r="J242" i="2"/>
  <c r="BI241" i="2"/>
  <c r="BH241" i="2"/>
  <c r="BG241" i="2"/>
  <c r="BF241" i="2"/>
  <c r="BE241" i="2"/>
  <c r="T241" i="2"/>
  <c r="R241" i="2"/>
  <c r="P241" i="2"/>
  <c r="BK241" i="2"/>
  <c r="J241" i="2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F238" i="2"/>
  <c r="BE238" i="2"/>
  <c r="T238" i="2"/>
  <c r="T237" i="2" s="1"/>
  <c r="R238" i="2"/>
  <c r="R237" i="2" s="1"/>
  <c r="P238" i="2"/>
  <c r="P237" i="2" s="1"/>
  <c r="BK238" i="2"/>
  <c r="J238" i="2"/>
  <c r="BI236" i="2"/>
  <c r="BH236" i="2"/>
  <c r="BG236" i="2"/>
  <c r="BF236" i="2"/>
  <c r="BE236" i="2"/>
  <c r="T236" i="2"/>
  <c r="R236" i="2"/>
  <c r="P236" i="2"/>
  <c r="BK236" i="2"/>
  <c r="J236" i="2"/>
  <c r="BI235" i="2"/>
  <c r="BH235" i="2"/>
  <c r="BG235" i="2"/>
  <c r="BE235" i="2"/>
  <c r="T235" i="2"/>
  <c r="T234" i="2" s="1"/>
  <c r="R235" i="2"/>
  <c r="R234" i="2" s="1"/>
  <c r="P235" i="2"/>
  <c r="P234" i="2" s="1"/>
  <c r="BK235" i="2"/>
  <c r="BK234" i="2" s="1"/>
  <c r="J234" i="2" s="1"/>
  <c r="J69" i="2" s="1"/>
  <c r="J235" i="2"/>
  <c r="BF235" i="2" s="1"/>
  <c r="BI233" i="2"/>
  <c r="BH233" i="2"/>
  <c r="BG233" i="2"/>
  <c r="BF233" i="2"/>
  <c r="BE233" i="2"/>
  <c r="T233" i="2"/>
  <c r="R233" i="2"/>
  <c r="P233" i="2"/>
  <c r="BK233" i="2"/>
  <c r="J233" i="2"/>
  <c r="BI232" i="2"/>
  <c r="BH232" i="2"/>
  <c r="BG232" i="2"/>
  <c r="BF232" i="2"/>
  <c r="BE232" i="2"/>
  <c r="T232" i="2"/>
  <c r="R232" i="2"/>
  <c r="P232" i="2"/>
  <c r="BK232" i="2"/>
  <c r="J232" i="2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F229" i="2"/>
  <c r="BE229" i="2"/>
  <c r="T229" i="2"/>
  <c r="R229" i="2"/>
  <c r="R227" i="2" s="1"/>
  <c r="P229" i="2"/>
  <c r="BK229" i="2"/>
  <c r="J229" i="2"/>
  <c r="BI228" i="2"/>
  <c r="BH228" i="2"/>
  <c r="BG228" i="2"/>
  <c r="BF228" i="2"/>
  <c r="BE228" i="2"/>
  <c r="T228" i="2"/>
  <c r="T227" i="2" s="1"/>
  <c r="R228" i="2"/>
  <c r="P228" i="2"/>
  <c r="BK228" i="2"/>
  <c r="BK227" i="2" s="1"/>
  <c r="J227" i="2" s="1"/>
  <c r="J68" i="2" s="1"/>
  <c r="J228" i="2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F224" i="2"/>
  <c r="BE224" i="2"/>
  <c r="T224" i="2"/>
  <c r="R224" i="2"/>
  <c r="P224" i="2"/>
  <c r="BK224" i="2"/>
  <c r="J224" i="2"/>
  <c r="BI223" i="2"/>
  <c r="BH223" i="2"/>
  <c r="BG223" i="2"/>
  <c r="BF223" i="2"/>
  <c r="BE223" i="2"/>
  <c r="T223" i="2"/>
  <c r="R223" i="2"/>
  <c r="P223" i="2"/>
  <c r="BK223" i="2"/>
  <c r="J223" i="2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F220" i="2"/>
  <c r="BE220" i="2"/>
  <c r="T220" i="2"/>
  <c r="R220" i="2"/>
  <c r="P220" i="2"/>
  <c r="BK220" i="2"/>
  <c r="J220" i="2"/>
  <c r="BI219" i="2"/>
  <c r="BH219" i="2"/>
  <c r="BG219" i="2"/>
  <c r="BF219" i="2"/>
  <c r="BE219" i="2"/>
  <c r="T219" i="2"/>
  <c r="R219" i="2"/>
  <c r="P219" i="2"/>
  <c r="BK219" i="2"/>
  <c r="J219" i="2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F216" i="2"/>
  <c r="BE216" i="2"/>
  <c r="T216" i="2"/>
  <c r="R216" i="2"/>
  <c r="P216" i="2"/>
  <c r="BK216" i="2"/>
  <c r="J216" i="2"/>
  <c r="BI215" i="2"/>
  <c r="BH215" i="2"/>
  <c r="BG215" i="2"/>
  <c r="BF215" i="2"/>
  <c r="BE215" i="2"/>
  <c r="T215" i="2"/>
  <c r="R215" i="2"/>
  <c r="P215" i="2"/>
  <c r="BK215" i="2"/>
  <c r="J215" i="2"/>
  <c r="BI213" i="2"/>
  <c r="BH213" i="2"/>
  <c r="BG213" i="2"/>
  <c r="BE213" i="2"/>
  <c r="T213" i="2"/>
  <c r="T212" i="2" s="1"/>
  <c r="R213" i="2"/>
  <c r="R212" i="2" s="1"/>
  <c r="P213" i="2"/>
  <c r="P212" i="2" s="1"/>
  <c r="BK213" i="2"/>
  <c r="BK212" i="2" s="1"/>
  <c r="J212" i="2" s="1"/>
  <c r="J67" i="2" s="1"/>
  <c r="J213" i="2"/>
  <c r="BF213" i="2" s="1"/>
  <c r="BI211" i="2"/>
  <c r="BH211" i="2"/>
  <c r="BG211" i="2"/>
  <c r="BF211" i="2"/>
  <c r="BE211" i="2"/>
  <c r="T211" i="2"/>
  <c r="R211" i="2"/>
  <c r="P211" i="2"/>
  <c r="BK211" i="2"/>
  <c r="J211" i="2"/>
  <c r="BI210" i="2"/>
  <c r="BH210" i="2"/>
  <c r="BG210" i="2"/>
  <c r="BF210" i="2"/>
  <c r="BE210" i="2"/>
  <c r="T210" i="2"/>
  <c r="R210" i="2"/>
  <c r="P210" i="2"/>
  <c r="BK210" i="2"/>
  <c r="J210" i="2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R207" i="2" s="1"/>
  <c r="P208" i="2"/>
  <c r="P207" i="2" s="1"/>
  <c r="BK208" i="2"/>
  <c r="BK207" i="2" s="1"/>
  <c r="J207" i="2" s="1"/>
  <c r="J66" i="2" s="1"/>
  <c r="J208" i="2"/>
  <c r="BF208" i="2" s="1"/>
  <c r="BI206" i="2"/>
  <c r="BH206" i="2"/>
  <c r="BG206" i="2"/>
  <c r="BF206" i="2"/>
  <c r="BE206" i="2"/>
  <c r="T206" i="2"/>
  <c r="R206" i="2"/>
  <c r="P206" i="2"/>
  <c r="BK206" i="2"/>
  <c r="J206" i="2"/>
  <c r="BI205" i="2"/>
  <c r="BH205" i="2"/>
  <c r="BG205" i="2"/>
  <c r="BF205" i="2"/>
  <c r="BE205" i="2"/>
  <c r="T205" i="2"/>
  <c r="R205" i="2"/>
  <c r="P205" i="2"/>
  <c r="BK205" i="2"/>
  <c r="J205" i="2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T202" i="2" s="1"/>
  <c r="R203" i="2"/>
  <c r="R202" i="2" s="1"/>
  <c r="P203" i="2"/>
  <c r="P202" i="2" s="1"/>
  <c r="BK203" i="2"/>
  <c r="BK202" i="2" s="1"/>
  <c r="J202" i="2" s="1"/>
  <c r="J65" i="2" s="1"/>
  <c r="J203" i="2"/>
  <c r="BF203" i="2" s="1"/>
  <c r="BI201" i="2"/>
  <c r="BH201" i="2"/>
  <c r="BG201" i="2"/>
  <c r="BF201" i="2"/>
  <c r="BE201" i="2"/>
  <c r="T201" i="2"/>
  <c r="T200" i="2" s="1"/>
  <c r="R201" i="2"/>
  <c r="R200" i="2" s="1"/>
  <c r="P201" i="2"/>
  <c r="P200" i="2" s="1"/>
  <c r="BK201" i="2"/>
  <c r="BK200" i="2" s="1"/>
  <c r="J200" i="2" s="1"/>
  <c r="J64" i="2" s="1"/>
  <c r="J201" i="2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F197" i="2"/>
  <c r="BE197" i="2"/>
  <c r="T197" i="2"/>
  <c r="R197" i="2"/>
  <c r="P197" i="2"/>
  <c r="BK197" i="2"/>
  <c r="J197" i="2"/>
  <c r="BI196" i="2"/>
  <c r="BH196" i="2"/>
  <c r="BG196" i="2"/>
  <c r="BF196" i="2"/>
  <c r="BE196" i="2"/>
  <c r="T196" i="2"/>
  <c r="R196" i="2"/>
  <c r="P196" i="2"/>
  <c r="BK196" i="2"/>
  <c r="J196" i="2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F193" i="2"/>
  <c r="BE193" i="2"/>
  <c r="T193" i="2"/>
  <c r="T190" i="2" s="1"/>
  <c r="R193" i="2"/>
  <c r="P193" i="2"/>
  <c r="BK193" i="2"/>
  <c r="J193" i="2"/>
  <c r="BI192" i="2"/>
  <c r="BH192" i="2"/>
  <c r="BG192" i="2"/>
  <c r="BF192" i="2"/>
  <c r="BE192" i="2"/>
  <c r="T192" i="2"/>
  <c r="R192" i="2"/>
  <c r="P192" i="2"/>
  <c r="BK192" i="2"/>
  <c r="J192" i="2"/>
  <c r="BI191" i="2"/>
  <c r="BH191" i="2"/>
  <c r="BG191" i="2"/>
  <c r="BE191" i="2"/>
  <c r="T191" i="2"/>
  <c r="R191" i="2"/>
  <c r="P191" i="2"/>
  <c r="P190" i="2" s="1"/>
  <c r="BK191" i="2"/>
  <c r="BK190" i="2" s="1"/>
  <c r="J190" i="2" s="1"/>
  <c r="J63" i="2" s="1"/>
  <c r="J191" i="2"/>
  <c r="BF191" i="2" s="1"/>
  <c r="BI189" i="2"/>
  <c r="BH189" i="2"/>
  <c r="BG189" i="2"/>
  <c r="BF189" i="2"/>
  <c r="BE189" i="2"/>
  <c r="T189" i="2"/>
  <c r="R189" i="2"/>
  <c r="P189" i="2"/>
  <c r="BK189" i="2"/>
  <c r="J189" i="2"/>
  <c r="BI188" i="2"/>
  <c r="BH188" i="2"/>
  <c r="BG188" i="2"/>
  <c r="BF188" i="2"/>
  <c r="BE188" i="2"/>
  <c r="T188" i="2"/>
  <c r="R188" i="2"/>
  <c r="P188" i="2"/>
  <c r="BK188" i="2"/>
  <c r="J188" i="2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F185" i="2"/>
  <c r="BE185" i="2"/>
  <c r="T185" i="2"/>
  <c r="R185" i="2"/>
  <c r="P185" i="2"/>
  <c r="BK185" i="2"/>
  <c r="J185" i="2"/>
  <c r="BI184" i="2"/>
  <c r="BH184" i="2"/>
  <c r="BG184" i="2"/>
  <c r="BF184" i="2"/>
  <c r="BE184" i="2"/>
  <c r="T184" i="2"/>
  <c r="R184" i="2"/>
  <c r="P184" i="2"/>
  <c r="BK184" i="2"/>
  <c r="J184" i="2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F181" i="2"/>
  <c r="BE181" i="2"/>
  <c r="T181" i="2"/>
  <c r="R181" i="2"/>
  <c r="P181" i="2"/>
  <c r="BK181" i="2"/>
  <c r="J181" i="2"/>
  <c r="BI180" i="2"/>
  <c r="BH180" i="2"/>
  <c r="BG180" i="2"/>
  <c r="BF180" i="2"/>
  <c r="BE180" i="2"/>
  <c r="T180" i="2"/>
  <c r="R180" i="2"/>
  <c r="P180" i="2"/>
  <c r="BK180" i="2"/>
  <c r="J180" i="2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F177" i="2"/>
  <c r="BE177" i="2"/>
  <c r="T177" i="2"/>
  <c r="R177" i="2"/>
  <c r="P177" i="2"/>
  <c r="BK177" i="2"/>
  <c r="J177" i="2"/>
  <c r="BI176" i="2"/>
  <c r="BH176" i="2"/>
  <c r="BG176" i="2"/>
  <c r="BF176" i="2"/>
  <c r="BE176" i="2"/>
  <c r="T176" i="2"/>
  <c r="R176" i="2"/>
  <c r="P176" i="2"/>
  <c r="BK176" i="2"/>
  <c r="J176" i="2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F173" i="2"/>
  <c r="BE173" i="2"/>
  <c r="T173" i="2"/>
  <c r="R173" i="2"/>
  <c r="P173" i="2"/>
  <c r="BK173" i="2"/>
  <c r="J173" i="2"/>
  <c r="BI172" i="2"/>
  <c r="BH172" i="2"/>
  <c r="BG172" i="2"/>
  <c r="BF172" i="2"/>
  <c r="BE172" i="2"/>
  <c r="T172" i="2"/>
  <c r="R172" i="2"/>
  <c r="P172" i="2"/>
  <c r="BK172" i="2"/>
  <c r="J172" i="2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F169" i="2"/>
  <c r="BE169" i="2"/>
  <c r="T169" i="2"/>
  <c r="R169" i="2"/>
  <c r="P169" i="2"/>
  <c r="BK169" i="2"/>
  <c r="J169" i="2"/>
  <c r="BI168" i="2"/>
  <c r="BH168" i="2"/>
  <c r="BG168" i="2"/>
  <c r="BF168" i="2"/>
  <c r="BE168" i="2"/>
  <c r="T168" i="2"/>
  <c r="R168" i="2"/>
  <c r="P168" i="2"/>
  <c r="BK168" i="2"/>
  <c r="J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F165" i="2"/>
  <c r="BE165" i="2"/>
  <c r="T165" i="2"/>
  <c r="R165" i="2"/>
  <c r="P165" i="2"/>
  <c r="BK165" i="2"/>
  <c r="J165" i="2"/>
  <c r="BI164" i="2"/>
  <c r="BH164" i="2"/>
  <c r="BG164" i="2"/>
  <c r="BF164" i="2"/>
  <c r="BE164" i="2"/>
  <c r="T164" i="2"/>
  <c r="R164" i="2"/>
  <c r="P164" i="2"/>
  <c r="BK164" i="2"/>
  <c r="J164" i="2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 s="1"/>
  <c r="BI161" i="2"/>
  <c r="BH161" i="2"/>
  <c r="BG161" i="2"/>
  <c r="BF161" i="2"/>
  <c r="BE161" i="2"/>
  <c r="T161" i="2"/>
  <c r="R161" i="2"/>
  <c r="P161" i="2"/>
  <c r="BK161" i="2"/>
  <c r="J161" i="2"/>
  <c r="BI160" i="2"/>
  <c r="BH160" i="2"/>
  <c r="BG160" i="2"/>
  <c r="BF160" i="2"/>
  <c r="BE160" i="2"/>
  <c r="T160" i="2"/>
  <c r="R160" i="2"/>
  <c r="P160" i="2"/>
  <c r="BK160" i="2"/>
  <c r="J160" i="2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F157" i="2"/>
  <c r="BE157" i="2"/>
  <c r="T157" i="2"/>
  <c r="R157" i="2"/>
  <c r="P157" i="2"/>
  <c r="BK157" i="2"/>
  <c r="J157" i="2"/>
  <c r="BI156" i="2"/>
  <c r="BH156" i="2"/>
  <c r="BG156" i="2"/>
  <c r="BF156" i="2"/>
  <c r="BE156" i="2"/>
  <c r="T156" i="2"/>
  <c r="R156" i="2"/>
  <c r="P156" i="2"/>
  <c r="BK156" i="2"/>
  <c r="J156" i="2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F153" i="2"/>
  <c r="BE153" i="2"/>
  <c r="T153" i="2"/>
  <c r="R153" i="2"/>
  <c r="P153" i="2"/>
  <c r="BK153" i="2"/>
  <c r="J153" i="2"/>
  <c r="BI152" i="2"/>
  <c r="BH152" i="2"/>
  <c r="BG152" i="2"/>
  <c r="BF152" i="2"/>
  <c r="BE152" i="2"/>
  <c r="T152" i="2"/>
  <c r="R152" i="2"/>
  <c r="P152" i="2"/>
  <c r="BK152" i="2"/>
  <c r="J152" i="2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F149" i="2"/>
  <c r="BE149" i="2"/>
  <c r="T149" i="2"/>
  <c r="R149" i="2"/>
  <c r="P149" i="2"/>
  <c r="BK149" i="2"/>
  <c r="J149" i="2"/>
  <c r="BI148" i="2"/>
  <c r="BH148" i="2"/>
  <c r="BG148" i="2"/>
  <c r="BF148" i="2"/>
  <c r="BE148" i="2"/>
  <c r="T148" i="2"/>
  <c r="R148" i="2"/>
  <c r="P148" i="2"/>
  <c r="BK148" i="2"/>
  <c r="J148" i="2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F145" i="2"/>
  <c r="BE145" i="2"/>
  <c r="T145" i="2"/>
  <c r="R145" i="2"/>
  <c r="P145" i="2"/>
  <c r="BK145" i="2"/>
  <c r="J145" i="2"/>
  <c r="BI144" i="2"/>
  <c r="BH144" i="2"/>
  <c r="BG144" i="2"/>
  <c r="BF144" i="2"/>
  <c r="BE144" i="2"/>
  <c r="T144" i="2"/>
  <c r="R144" i="2"/>
  <c r="P144" i="2"/>
  <c r="BK144" i="2"/>
  <c r="J144" i="2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 s="1"/>
  <c r="BI141" i="2"/>
  <c r="BH141" i="2"/>
  <c r="BG141" i="2"/>
  <c r="BF141" i="2"/>
  <c r="BE141" i="2"/>
  <c r="T141" i="2"/>
  <c r="R141" i="2"/>
  <c r="P141" i="2"/>
  <c r="BK141" i="2"/>
  <c r="J141" i="2"/>
  <c r="BI140" i="2"/>
  <c r="BH140" i="2"/>
  <c r="BG140" i="2"/>
  <c r="BF140" i="2"/>
  <c r="BE140" i="2"/>
  <c r="T140" i="2"/>
  <c r="R140" i="2"/>
  <c r="P140" i="2"/>
  <c r="BK140" i="2"/>
  <c r="J140" i="2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F137" i="2"/>
  <c r="BE137" i="2"/>
  <c r="T137" i="2"/>
  <c r="R137" i="2"/>
  <c r="P137" i="2"/>
  <c r="BK137" i="2"/>
  <c r="J137" i="2"/>
  <c r="BI136" i="2"/>
  <c r="BH136" i="2"/>
  <c r="BG136" i="2"/>
  <c r="BF136" i="2"/>
  <c r="BE136" i="2"/>
  <c r="T136" i="2"/>
  <c r="R136" i="2"/>
  <c r="P136" i="2"/>
  <c r="BK136" i="2"/>
  <c r="J136" i="2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BG133" i="2"/>
  <c r="BF133" i="2"/>
  <c r="BE133" i="2"/>
  <c r="T133" i="2"/>
  <c r="R133" i="2"/>
  <c r="P133" i="2"/>
  <c r="BK133" i="2"/>
  <c r="J133" i="2"/>
  <c r="BI132" i="2"/>
  <c r="BH132" i="2"/>
  <c r="BG132" i="2"/>
  <c r="BF132" i="2"/>
  <c r="BE132" i="2"/>
  <c r="T132" i="2"/>
  <c r="R132" i="2"/>
  <c r="P132" i="2"/>
  <c r="BK132" i="2"/>
  <c r="J132" i="2"/>
  <c r="BI131" i="2"/>
  <c r="BH131" i="2"/>
  <c r="BG131" i="2"/>
  <c r="BE131" i="2"/>
  <c r="T131" i="2"/>
  <c r="R131" i="2"/>
  <c r="P131" i="2"/>
  <c r="BK131" i="2"/>
  <c r="J131" i="2"/>
  <c r="BF131" i="2" s="1"/>
  <c r="BI130" i="2"/>
  <c r="BH130" i="2"/>
  <c r="BG130" i="2"/>
  <c r="BE130" i="2"/>
  <c r="T130" i="2"/>
  <c r="R130" i="2"/>
  <c r="P130" i="2"/>
  <c r="BK130" i="2"/>
  <c r="J130" i="2"/>
  <c r="BF130" i="2" s="1"/>
  <c r="BI129" i="2"/>
  <c r="BH129" i="2"/>
  <c r="BG129" i="2"/>
  <c r="BF129" i="2"/>
  <c r="BE129" i="2"/>
  <c r="T129" i="2"/>
  <c r="R129" i="2"/>
  <c r="P129" i="2"/>
  <c r="BK129" i="2"/>
  <c r="J129" i="2"/>
  <c r="BI128" i="2"/>
  <c r="BH128" i="2"/>
  <c r="BG128" i="2"/>
  <c r="BF128" i="2"/>
  <c r="BE128" i="2"/>
  <c r="T128" i="2"/>
  <c r="R128" i="2"/>
  <c r="P128" i="2"/>
  <c r="BK128" i="2"/>
  <c r="J128" i="2"/>
  <c r="BI127" i="2"/>
  <c r="BH127" i="2"/>
  <c r="BG127" i="2"/>
  <c r="BE127" i="2"/>
  <c r="T127" i="2"/>
  <c r="R127" i="2"/>
  <c r="P127" i="2"/>
  <c r="BK127" i="2"/>
  <c r="J127" i="2"/>
  <c r="BF127" i="2" s="1"/>
  <c r="BI126" i="2"/>
  <c r="BH126" i="2"/>
  <c r="BG126" i="2"/>
  <c r="BE126" i="2"/>
  <c r="T126" i="2"/>
  <c r="R126" i="2"/>
  <c r="P126" i="2"/>
  <c r="BK126" i="2"/>
  <c r="BK124" i="2" s="1"/>
  <c r="J126" i="2"/>
  <c r="BF126" i="2" s="1"/>
  <c r="BI125" i="2"/>
  <c r="BH125" i="2"/>
  <c r="BG125" i="2"/>
  <c r="BF125" i="2"/>
  <c r="BE125" i="2"/>
  <c r="T125" i="2"/>
  <c r="T124" i="2" s="1"/>
  <c r="R125" i="2"/>
  <c r="R124" i="2" s="1"/>
  <c r="R123" i="2" s="1"/>
  <c r="P125" i="2"/>
  <c r="P124" i="2" s="1"/>
  <c r="BK125" i="2"/>
  <c r="J125" i="2"/>
  <c r="BI122" i="2"/>
  <c r="BH122" i="2"/>
  <c r="BG122" i="2"/>
  <c r="BE122" i="2"/>
  <c r="T122" i="2"/>
  <c r="T121" i="2" s="1"/>
  <c r="R122" i="2"/>
  <c r="P122" i="2"/>
  <c r="BK122" i="2"/>
  <c r="BK121" i="2" s="1"/>
  <c r="J121" i="2" s="1"/>
  <c r="J60" i="2" s="1"/>
  <c r="J122" i="2"/>
  <c r="BF122" i="2" s="1"/>
  <c r="BI120" i="2"/>
  <c r="BH120" i="2"/>
  <c r="BG120" i="2"/>
  <c r="BE120" i="2"/>
  <c r="T120" i="2"/>
  <c r="R120" i="2"/>
  <c r="P120" i="2"/>
  <c r="BK120" i="2"/>
  <c r="J120" i="2"/>
  <c r="BF120" i="2" s="1"/>
  <c r="BI119" i="2"/>
  <c r="BH119" i="2"/>
  <c r="BG119" i="2"/>
  <c r="BF119" i="2"/>
  <c r="BE119" i="2"/>
  <c r="T119" i="2"/>
  <c r="R119" i="2"/>
  <c r="P119" i="2"/>
  <c r="BK119" i="2"/>
  <c r="J119" i="2"/>
  <c r="BI118" i="2"/>
  <c r="BH118" i="2"/>
  <c r="BG118" i="2"/>
  <c r="BF118" i="2"/>
  <c r="BE118" i="2"/>
  <c r="T118" i="2"/>
  <c r="T117" i="2" s="1"/>
  <c r="R118" i="2"/>
  <c r="R117" i="2" s="1"/>
  <c r="P118" i="2"/>
  <c r="P117" i="2" s="1"/>
  <c r="BK118" i="2"/>
  <c r="J118" i="2"/>
  <c r="BI116" i="2"/>
  <c r="BH116" i="2"/>
  <c r="BG116" i="2"/>
  <c r="BE116" i="2"/>
  <c r="T116" i="2"/>
  <c r="R116" i="2"/>
  <c r="P116" i="2"/>
  <c r="BK116" i="2"/>
  <c r="J116" i="2"/>
  <c r="BF116" i="2" s="1"/>
  <c r="BI114" i="2"/>
  <c r="BH114" i="2"/>
  <c r="BG114" i="2"/>
  <c r="BF114" i="2"/>
  <c r="BE114" i="2"/>
  <c r="T114" i="2"/>
  <c r="R114" i="2"/>
  <c r="P114" i="2"/>
  <c r="BK114" i="2"/>
  <c r="J114" i="2"/>
  <c r="BI113" i="2"/>
  <c r="BH113" i="2"/>
  <c r="BG113" i="2"/>
  <c r="BF113" i="2"/>
  <c r="BE113" i="2"/>
  <c r="T113" i="2"/>
  <c r="R113" i="2"/>
  <c r="P113" i="2"/>
  <c r="BK113" i="2"/>
  <c r="J113" i="2"/>
  <c r="BI112" i="2"/>
  <c r="BH112" i="2"/>
  <c r="BG112" i="2"/>
  <c r="BE112" i="2"/>
  <c r="T112" i="2"/>
  <c r="R112" i="2"/>
  <c r="P112" i="2"/>
  <c r="BK112" i="2"/>
  <c r="J112" i="2"/>
  <c r="BF112" i="2" s="1"/>
  <c r="BI111" i="2"/>
  <c r="BH111" i="2"/>
  <c r="BG111" i="2"/>
  <c r="BE111" i="2"/>
  <c r="T111" i="2"/>
  <c r="R111" i="2"/>
  <c r="P111" i="2"/>
  <c r="BK111" i="2"/>
  <c r="J111" i="2"/>
  <c r="BF111" i="2" s="1"/>
  <c r="BI110" i="2"/>
  <c r="BH110" i="2"/>
  <c r="BG110" i="2"/>
  <c r="BF110" i="2"/>
  <c r="BE110" i="2"/>
  <c r="T110" i="2"/>
  <c r="R110" i="2"/>
  <c r="P110" i="2"/>
  <c r="BK110" i="2"/>
  <c r="J110" i="2"/>
  <c r="BI109" i="2"/>
  <c r="BH109" i="2"/>
  <c r="BG109" i="2"/>
  <c r="BF109" i="2"/>
  <c r="BE109" i="2"/>
  <c r="T109" i="2"/>
  <c r="R109" i="2"/>
  <c r="R108" i="2" s="1"/>
  <c r="P109" i="2"/>
  <c r="P108" i="2" s="1"/>
  <c r="BK109" i="2"/>
  <c r="BK108" i="2" s="1"/>
  <c r="J108" i="2" s="1"/>
  <c r="J58" i="2" s="1"/>
  <c r="J109" i="2"/>
  <c r="BI107" i="2"/>
  <c r="BH107" i="2"/>
  <c r="BG107" i="2"/>
  <c r="BE107" i="2"/>
  <c r="T107" i="2"/>
  <c r="R107" i="2"/>
  <c r="P107" i="2"/>
  <c r="BK107" i="2"/>
  <c r="J107" i="2"/>
  <c r="BF107" i="2" s="1"/>
  <c r="BI106" i="2"/>
  <c r="BH106" i="2"/>
  <c r="BG106" i="2"/>
  <c r="BE106" i="2"/>
  <c r="T106" i="2"/>
  <c r="R106" i="2"/>
  <c r="P106" i="2"/>
  <c r="P103" i="2" s="1"/>
  <c r="BK106" i="2"/>
  <c r="J106" i="2"/>
  <c r="BF106" i="2" s="1"/>
  <c r="BI105" i="2"/>
  <c r="BH105" i="2"/>
  <c r="BG105" i="2"/>
  <c r="BF105" i="2"/>
  <c r="BE105" i="2"/>
  <c r="T105" i="2"/>
  <c r="R105" i="2"/>
  <c r="P105" i="2"/>
  <c r="BK105" i="2"/>
  <c r="J105" i="2"/>
  <c r="BI104" i="2"/>
  <c r="BH104" i="2"/>
  <c r="BG104" i="2"/>
  <c r="BF104" i="2"/>
  <c r="BE104" i="2"/>
  <c r="T104" i="2"/>
  <c r="T103" i="2" s="1"/>
  <c r="R104" i="2"/>
  <c r="R103" i="2" s="1"/>
  <c r="P104" i="2"/>
  <c r="BK104" i="2"/>
  <c r="BK103" i="2" s="1"/>
  <c r="J103" i="2" s="1"/>
  <c r="J57" i="2" s="1"/>
  <c r="J104" i="2"/>
  <c r="BI102" i="2"/>
  <c r="F32" i="2" s="1"/>
  <c r="BD52" i="1" s="1"/>
  <c r="BD51" i="1" s="1"/>
  <c r="W30" i="1" s="1"/>
  <c r="BH102" i="2"/>
  <c r="BG102" i="2"/>
  <c r="BE102" i="2"/>
  <c r="T102" i="2"/>
  <c r="T101" i="2" s="1"/>
  <c r="R102" i="2"/>
  <c r="R101" i="2" s="1"/>
  <c r="P102" i="2"/>
  <c r="P101" i="2" s="1"/>
  <c r="BK102" i="2"/>
  <c r="BK101" i="2" s="1"/>
  <c r="J101" i="2" s="1"/>
  <c r="J56" i="2" s="1"/>
  <c r="J102" i="2"/>
  <c r="BF102" i="2" s="1"/>
  <c r="BI100" i="2"/>
  <c r="BH100" i="2"/>
  <c r="BG100" i="2"/>
  <c r="BF100" i="2"/>
  <c r="BE100" i="2"/>
  <c r="T100" i="2"/>
  <c r="T98" i="2" s="1"/>
  <c r="T97" i="2" s="1"/>
  <c r="R100" i="2"/>
  <c r="P100" i="2"/>
  <c r="BK100" i="2"/>
  <c r="J100" i="2"/>
  <c r="BI99" i="2"/>
  <c r="BH99" i="2"/>
  <c r="F31" i="2" s="1"/>
  <c r="BC52" i="1" s="1"/>
  <c r="BC51" i="1" s="1"/>
  <c r="BG99" i="2"/>
  <c r="F30" i="2" s="1"/>
  <c r="BB52" i="1" s="1"/>
  <c r="BB51" i="1" s="1"/>
  <c r="BF99" i="2"/>
  <c r="BE99" i="2"/>
  <c r="J28" i="2" s="1"/>
  <c r="AV52" i="1" s="1"/>
  <c r="T99" i="2"/>
  <c r="R99" i="2"/>
  <c r="P99" i="2"/>
  <c r="P98" i="2" s="1"/>
  <c r="P97" i="2" s="1"/>
  <c r="P96" i="2" s="1"/>
  <c r="BK99" i="2"/>
  <c r="BK98" i="2" s="1"/>
  <c r="J99" i="2"/>
  <c r="F92" i="2"/>
  <c r="F89" i="2"/>
  <c r="E87" i="2"/>
  <c r="F48" i="2"/>
  <c r="F45" i="2"/>
  <c r="E43" i="2"/>
  <c r="J19" i="2"/>
  <c r="E19" i="2"/>
  <c r="J47" i="2" s="1"/>
  <c r="J18" i="2"/>
  <c r="J16" i="2"/>
  <c r="E16" i="2"/>
  <c r="J15" i="2"/>
  <c r="J13" i="2"/>
  <c r="E13" i="2"/>
  <c r="F47" i="2" s="1"/>
  <c r="J12" i="2"/>
  <c r="J10" i="2"/>
  <c r="J89" i="2" s="1"/>
  <c r="AS51" i="1"/>
  <c r="L47" i="1"/>
  <c r="AM46" i="1"/>
  <c r="L46" i="1"/>
  <c r="AM44" i="1"/>
  <c r="L44" i="1"/>
  <c r="L42" i="1"/>
  <c r="L41" i="1"/>
  <c r="AX51" i="1" l="1"/>
  <c r="W28" i="1"/>
  <c r="J124" i="2"/>
  <c r="J62" i="2" s="1"/>
  <c r="BK123" i="2"/>
  <c r="J123" i="2" s="1"/>
  <c r="J61" i="2" s="1"/>
  <c r="R247" i="2"/>
  <c r="W29" i="1"/>
  <c r="AY51" i="1"/>
  <c r="T123" i="2"/>
  <c r="J98" i="2"/>
  <c r="J55" i="2" s="1"/>
  <c r="BK97" i="2"/>
  <c r="BK244" i="2"/>
  <c r="J244" i="2" s="1"/>
  <c r="J71" i="2" s="1"/>
  <c r="J245" i="2"/>
  <c r="J72" i="2" s="1"/>
  <c r="R96" i="2"/>
  <c r="R95" i="2" s="1"/>
  <c r="BK247" i="2"/>
  <c r="J247" i="2" s="1"/>
  <c r="J73" i="2" s="1"/>
  <c r="J248" i="2"/>
  <c r="J74" i="2" s="1"/>
  <c r="T247" i="2"/>
  <c r="J29" i="2"/>
  <c r="AW52" i="1" s="1"/>
  <c r="AT52" i="1" s="1"/>
  <c r="T96" i="2"/>
  <c r="P123" i="2"/>
  <c r="P95" i="2" s="1"/>
  <c r="AU52" i="1" s="1"/>
  <c r="AU51" i="1" s="1"/>
  <c r="P247" i="2"/>
  <c r="F28" i="2"/>
  <c r="AZ52" i="1" s="1"/>
  <c r="AZ51" i="1" s="1"/>
  <c r="F29" i="2"/>
  <c r="BA52" i="1" s="1"/>
  <c r="BA51" i="1" s="1"/>
  <c r="F91" i="2"/>
  <c r="J45" i="2"/>
  <c r="J91" i="2"/>
  <c r="W27" i="1" l="1"/>
  <c r="AW51" i="1"/>
  <c r="AK27" i="1" s="1"/>
  <c r="AV51" i="1"/>
  <c r="W26" i="1"/>
  <c r="T95" i="2"/>
  <c r="J97" i="2"/>
  <c r="J54" i="2" s="1"/>
  <c r="BK96" i="2"/>
  <c r="BK95" i="2" l="1"/>
  <c r="J95" i="2" s="1"/>
  <c r="J96" i="2"/>
  <c r="J53" i="2" s="1"/>
  <c r="AT51" i="1"/>
  <c r="AK26" i="1"/>
  <c r="J25" i="2" l="1"/>
  <c r="J52" i="2"/>
  <c r="J34" i="2" l="1"/>
  <c r="AG52" i="1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<sst xmlns="http://schemas.openxmlformats.org/spreadsheetml/2006/main" count="2907" uniqueCount="892">
  <si>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</si>
  <si>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</si>
  <si>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</si>
  <si>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</si>
  <si>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</si>
  <si>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</si>
  <si>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</si>
  <si>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{37ff4e06-07d9-4cc9-88fb-989bc45da072}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</si>
  <si>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</si>
  <si>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</si>
  <si>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</si>
  <si>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</si>
  <si>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</si>
  <si>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</si>
  <si>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</si>
  <si>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</si>
  <si>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</si>
  <si>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z082072018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</si>
  <si>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</si>
  <si>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</si>
  <si>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Ondříčkova 385-391 - ZTI - Ležaté potrubí</t>
  </si>
  <si>
    <t>0,1</t>
  </si>
  <si>
    <t>KSO:</t>
  </si>
  <si>
    <t>CC-CZ:</t>
  </si>
  <si>
    <t>1</t>
  </si>
  <si>
    <t>Místo:</t>
  </si>
  <si>
    <t xml:space="preserve">Praha </t>
  </si>
  <si>
    <t>Datum:</t>
  </si>
  <si>
    <t>21. 8. 2018</t>
  </si>
  <si>
    <t>Zadavatel:</t>
  </si>
  <si>
    <t>IČ:</t>
  </si>
  <si>
    <t xml:space="preserve"> </t>
  </si>
  <si>
    <t>DIČ:</t>
  </si>
  <si>
    <t>Uchazeč:</t>
  </si>
  <si>
    <t>Vyplň údaj</t>
  </si>
  <si>
    <t>True</t>
  </si>
  <si>
    <t>Projektant: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</si>
  <si>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</si>
  <si>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</si>
  <si>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</si>
  <si>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</si>
  <si>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</si>
  <si>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</si>
  <si>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</si>
  <si>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</si>
  <si>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</si>
  <si>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</si>
  <si>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</si>
  <si>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</si>
  <si>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</si>
  <si>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</si>
  <si>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</si>
  <si>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</si>
  <si>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</si>
  <si>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</si>
  <si>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</si>
  <si>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</si>
  <si>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</si>
  <si>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</si>
  <si>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</si>
  <si>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</si>
  <si>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</si>
  <si>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</si>
  <si>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</si>
  <si>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</si>
  <si>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</si>
  <si>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</si>
  <si>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</si>
  <si>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</si>
  <si>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</si>
  <si>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</si>
  <si>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</si>
  <si>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</si>
  <si>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</si>
  <si>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</si>
  <si>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</si>
  <si>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</si>
  <si>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</si>
  <si>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</si>
  <si>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</si>
  <si>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</si>
  <si>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</si>
  <si>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</si>
  <si>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</si>
  <si>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</si>
  <si>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</si>
  <si>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</si>
  <si>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</si>
  <si>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</si>
  <si>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</si>
  <si>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</si>
  <si>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  31 - Zdi podpěrné a volné</t>
  </si>
  <si>
    <t xml:space="preserve">    4 - Vodorovné konstrukce</t>
  </si>
  <si>
    <t xml:space="preserve">    6 - Úpravy povrchů, podlahy a osazování výplní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</si>
  <si>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</si>
  <si>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</si>
  <si>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</si>
  <si>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</si>
  <si>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722 - Zdravotechnika - vnitřní vodovod</t>
  </si>
  <si>
    <t xml:space="preserve">    725 - Zdravotechnika - zařizovací předměty</t>
  </si>
  <si>
    <t xml:space="preserve">    740 - Elektromontáže - zkoušky a revize</t>
  </si>
  <si>
    <t xml:space="preserve">    744 - Elektromontáže - montáž vodičů měděných</t>
  </si>
  <si>
    <t xml:space="preserve">    746 - Elektromontáže - soubory pro vodiče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</si>
  <si>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</si>
  <si>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</si>
  <si>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</si>
  <si>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 xml:space="preserve">    784 - Dokončovací práce - malby</t>
  </si>
  <si>
    <t>M - Práce a dodávky M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</si>
  <si>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</si>
  <si>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</si>
  <si>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</si>
  <si>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</si>
  <si>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</si>
  <si>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</si>
  <si>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</si>
  <si>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</si>
  <si>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</si>
  <si>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</si>
  <si>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</si>
  <si>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</si>
  <si>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</si>
  <si>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</si>
  <si>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</si>
  <si>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</si>
  <si>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</si>
  <si>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</si>
  <si>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</si>
  <si>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</si>
  <si>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</si>
  <si>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</si>
  <si>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</si>
  <si>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</si>
  <si>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</si>
  <si>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31</t>
  </si>
  <si>
    <t>Zdi podpěrné a volné</t>
  </si>
  <si>
    <t>2</t>
  </si>
  <si>
    <t>K</t>
  </si>
  <si>
    <t>310237241</t>
  </si>
  <si>
    <t>Zazdívka otvorů pl do 0,25 m2 ve zdivu nadzákladovém cihlami pálenými tl do 300 mm</t>
  </si>
  <si>
    <t>kus</t>
  </si>
  <si>
    <t>CS ÚRS 2014 01</t>
  </si>
  <si>
    <t>4</t>
  </si>
  <si>
    <t>65636156</t>
  </si>
  <si>
    <t>310237251</t>
  </si>
  <si>
    <t>Zazdívka otvorů pl do 0,25 m2 ve zdivu nadzákladovém cihlami pálenými tl do 450 mm</t>
  </si>
  <si>
    <t>197779929</t>
  </si>
  <si>
    <t>Vodorovné konstrukce</t>
  </si>
  <si>
    <t>411386621</t>
  </si>
  <si>
    <t xml:space="preserve">Zabetonování prostupů v instal. šachtách směsí pl do 0,25 m2 </t>
  </si>
  <si>
    <t>-1635834871</t>
  </si>
  <si>
    <t>6</t>
  </si>
  <si>
    <t>Úpravy povrchů, podlahy a osazování výplní</t>
  </si>
  <si>
    <t>612325223</t>
  </si>
  <si>
    <t>Vápenocementová štuková omítka malých ploch do 1,0 m2 na stěnách</t>
  </si>
  <si>
    <t>-1067615933</t>
  </si>
  <si>
    <t>5</t>
  </si>
  <si>
    <t>612325225</t>
  </si>
  <si>
    <t>Vápenocementová štuková omítka malých ploch do 4,0 m2 na stěnách</t>
  </si>
  <si>
    <t>-608500106</t>
  </si>
  <si>
    <t>631311124</t>
  </si>
  <si>
    <t>Mazanina tl do 120 mm z betonu prostého tř. C 16/20</t>
  </si>
  <si>
    <t>m3</t>
  </si>
  <si>
    <t>-1813343879</t>
  </si>
  <si>
    <t>7</t>
  </si>
  <si>
    <t>631319012</t>
  </si>
  <si>
    <t>Příplatek k mazanině tl do 120 mm za přehlazení povrchu</t>
  </si>
  <si>
    <t>508221991</t>
  </si>
  <si>
    <t>9</t>
  </si>
  <si>
    <t>Ostatní konstrukce a práce-bourání</t>
  </si>
  <si>
    <t>8</t>
  </si>
  <si>
    <t>952901111</t>
  </si>
  <si>
    <t>Vyčištění budov bytové a občanské výstavby při výšce podlaží do 4 m</t>
  </si>
  <si>
    <t>m2</t>
  </si>
  <si>
    <t>-1430227516</t>
  </si>
  <si>
    <t>952902021</t>
  </si>
  <si>
    <t>Čištění budov zametení hladkých podlah</t>
  </si>
  <si>
    <t>-1647976836</t>
  </si>
  <si>
    <t>10</t>
  </si>
  <si>
    <t>952902221</t>
  </si>
  <si>
    <t>Čištění budov zametení schodišť</t>
  </si>
  <si>
    <t>983850313</t>
  </si>
  <si>
    <t>11</t>
  </si>
  <si>
    <t>971033451</t>
  </si>
  <si>
    <t>Vybourání otvorů ve zdivu cihelném pl do 0,25 m2 na MVC nebo MV tl do 450 mm</t>
  </si>
  <si>
    <t>-112789508</t>
  </si>
  <si>
    <t>12</t>
  </si>
  <si>
    <t>972055341</t>
  </si>
  <si>
    <t>Vybourání otvorů ve stropech z ŽB prefabrikátů pl do 0,25 m2 tl přes 120 mm</t>
  </si>
  <si>
    <t>-1547726486</t>
  </si>
  <si>
    <t>13</t>
  </si>
  <si>
    <t>977151117</t>
  </si>
  <si>
    <t xml:space="preserve">Jádrové vrty diamantovými korunkami do D 90 mm </t>
  </si>
  <si>
    <t>m</t>
  </si>
  <si>
    <t>-1899569940</t>
  </si>
  <si>
    <t>VV</t>
  </si>
  <si>
    <t>30*0,5</t>
  </si>
  <si>
    <t>14</t>
  </si>
  <si>
    <t>978013191</t>
  </si>
  <si>
    <t>Otlučení vnitřních omítek stěn stěn o rozsahu do 100 %</t>
  </si>
  <si>
    <t>508835520</t>
  </si>
  <si>
    <t>997</t>
  </si>
  <si>
    <t>Přesun sutě</t>
  </si>
  <si>
    <t>997013215</t>
  </si>
  <si>
    <t>Vnitrostaveništní doprava suti a vybouraných hmot pro budovy v do 18 m ručně</t>
  </si>
  <si>
    <t>t</t>
  </si>
  <si>
    <t>-1731175729</t>
  </si>
  <si>
    <t>16</t>
  </si>
  <si>
    <t>997013501</t>
  </si>
  <si>
    <t>Odvoz suti na skládku a vybouraných hmot nebo meziskládku do 1 km se složením</t>
  </si>
  <si>
    <t>446032485</t>
  </si>
  <si>
    <t>17</t>
  </si>
  <si>
    <t>997013831</t>
  </si>
  <si>
    <t>Poplatek za uložení stavebního směsného odpadu na skládce (skládkovné)</t>
  </si>
  <si>
    <t>697965280</t>
  </si>
  <si>
    <t>998</t>
  </si>
  <si>
    <t>Přesun hmot</t>
  </si>
  <si>
    <t>18</t>
  </si>
  <si>
    <t>998018002</t>
  </si>
  <si>
    <t>Přesun hmot ruční pro budovy v do 12 m</t>
  </si>
  <si>
    <t>733940891</t>
  </si>
  <si>
    <t>PSV</t>
  </si>
  <si>
    <t>Práce a dodávky PSV</t>
  </si>
  <si>
    <t>722</t>
  </si>
  <si>
    <t>Zdravotechnika - vnitřní vodovod</t>
  </si>
  <si>
    <t>19</t>
  </si>
  <si>
    <t>722110912</t>
  </si>
  <si>
    <t>Potrubí litinové přetěsnění přírubového spoje do DN 80</t>
  </si>
  <si>
    <t>244725438</t>
  </si>
  <si>
    <t>20</t>
  </si>
  <si>
    <t>722130234</t>
  </si>
  <si>
    <t>Potrubí vodovodní ocelové závitové pozinkované běžné DN 32</t>
  </si>
  <si>
    <t>CS ÚRS 2017 01</t>
  </si>
  <si>
    <t>1554818533</t>
  </si>
  <si>
    <t>722130235</t>
  </si>
  <si>
    <t>Potrubí vodovodní ocelové závitové pozinkované běžné DN 40</t>
  </si>
  <si>
    <t>-900967932</t>
  </si>
  <si>
    <t>22</t>
  </si>
  <si>
    <t>722130236</t>
  </si>
  <si>
    <t>Potrubí vodovodní ocelové závitové pozinkované běžné DN 50</t>
  </si>
  <si>
    <t>1697998705</t>
  </si>
  <si>
    <t>23</t>
  </si>
  <si>
    <t>722130801</t>
  </si>
  <si>
    <t>Demontáž potrubí ocelové pozinkované závitové do DN 25</t>
  </si>
  <si>
    <t>255517217</t>
  </si>
  <si>
    <t>24</t>
  </si>
  <si>
    <t>722130802</t>
  </si>
  <si>
    <t>Demontáž potrubí ocelové pozinkované závitové do DN 40</t>
  </si>
  <si>
    <t>1922524873</t>
  </si>
  <si>
    <t>25</t>
  </si>
  <si>
    <t>722130803</t>
  </si>
  <si>
    <t>Demontáž potrubí ocelové pozinkované závitové do DN 50</t>
  </si>
  <si>
    <t>33916881</t>
  </si>
  <si>
    <t>26</t>
  </si>
  <si>
    <t>722130831</t>
  </si>
  <si>
    <t>Demontáž nástěnky</t>
  </si>
  <si>
    <t>1747377247</t>
  </si>
  <si>
    <t>27</t>
  </si>
  <si>
    <t>722174022</t>
  </si>
  <si>
    <t>Potrubí vodovodní plastové PPR svar polyfuze PN 20 D 20 x 3,4 mm</t>
  </si>
  <si>
    <t>486600572</t>
  </si>
  <si>
    <t>28</t>
  </si>
  <si>
    <t>722174024</t>
  </si>
  <si>
    <t>Potrubí vodovodní plastové PPR svar polyfuze PN 20 D 32 x5,4 mm</t>
  </si>
  <si>
    <t>1285561748</t>
  </si>
  <si>
    <t>29</t>
  </si>
  <si>
    <t>4439117</t>
  </si>
  <si>
    <t>30</t>
  </si>
  <si>
    <t>722174025</t>
  </si>
  <si>
    <t>Potrubí vodovodní plastové PPR svar polyfuze PN 20 D 40 x 6,7 mm</t>
  </si>
  <si>
    <t>1626883222</t>
  </si>
  <si>
    <t>722174026</t>
  </si>
  <si>
    <t>Potrubí vodovodní plastové PPR svar polyfuze PN 20 D 50 x 8,4 mm</t>
  </si>
  <si>
    <t>1601068102</t>
  </si>
  <si>
    <t>32</t>
  </si>
  <si>
    <t>722174027</t>
  </si>
  <si>
    <t>Potrubí vodovodní plastové PPR svar polyfuze PN 20 D 63 x 10,5 mm</t>
  </si>
  <si>
    <t>1451569721</t>
  </si>
  <si>
    <t>33</t>
  </si>
  <si>
    <t>722174072</t>
  </si>
  <si>
    <t>Kompenzační smyčka PPR svar polyfuze PN 20 D 20 x 3,4 mm</t>
  </si>
  <si>
    <t>-291340877</t>
  </si>
  <si>
    <t>34</t>
  </si>
  <si>
    <t>722174075</t>
  </si>
  <si>
    <t>Kompenzační smyčka PPR svar polyfuze PN 20 D 40 x 6,7 mm</t>
  </si>
  <si>
    <t>-2109303780</t>
  </si>
  <si>
    <t>35</t>
  </si>
  <si>
    <t>722181126</t>
  </si>
  <si>
    <t>Objímka do DN 50 mm</t>
  </si>
  <si>
    <t>-700208246</t>
  </si>
  <si>
    <t>36</t>
  </si>
  <si>
    <t>722181211</t>
  </si>
  <si>
    <t>Tepelně izolační trubice z PE tl do 6 mm DN do 22 mm</t>
  </si>
  <si>
    <t>-314001953</t>
  </si>
  <si>
    <t>37</t>
  </si>
  <si>
    <t>722181222</t>
  </si>
  <si>
    <t>Tepelně izolační trubice  z PE tl do 10 mm DN do 42 mm</t>
  </si>
  <si>
    <t>-123211946</t>
  </si>
  <si>
    <t>38</t>
  </si>
  <si>
    <t>722181223</t>
  </si>
  <si>
    <t>Tepelně izolační trubice z PE tl do 10 mm DN do 62 mm</t>
  </si>
  <si>
    <t>192054456</t>
  </si>
  <si>
    <t>39</t>
  </si>
  <si>
    <t>722181224</t>
  </si>
  <si>
    <t>Tepelně izolační trubice z PE tl do 10 mm DN přes 62 mm</t>
  </si>
  <si>
    <t>-536213919</t>
  </si>
  <si>
    <t>40</t>
  </si>
  <si>
    <t>722181241</t>
  </si>
  <si>
    <t>Tepelně izolační trubice z PE tl do 20 mm DN do 22 mm</t>
  </si>
  <si>
    <t>-1058545105</t>
  </si>
  <si>
    <t>41</t>
  </si>
  <si>
    <t>722181242</t>
  </si>
  <si>
    <t>Tepelně izolační trubice z PE tl do 20 mm DN do 42 mm</t>
  </si>
  <si>
    <t>871063069</t>
  </si>
  <si>
    <t>42</t>
  </si>
  <si>
    <t>722181243</t>
  </si>
  <si>
    <t>Tepelně izolační trubice z PE tl do 20 mm DN do 62 mm</t>
  </si>
  <si>
    <t>240187171</t>
  </si>
  <si>
    <t>43</t>
  </si>
  <si>
    <t>722181244</t>
  </si>
  <si>
    <t>Tepelně izolační trubice z PE tl do 20 mm DN do 92 mm</t>
  </si>
  <si>
    <t>68314890</t>
  </si>
  <si>
    <t>44</t>
  </si>
  <si>
    <t>722181812</t>
  </si>
  <si>
    <t>Demontáž plstěných pásů z trub do D 50</t>
  </si>
  <si>
    <t>2108135225</t>
  </si>
  <si>
    <t>45</t>
  </si>
  <si>
    <t>722182011</t>
  </si>
  <si>
    <t>Podpůrný žlab pro potrubí D 20</t>
  </si>
  <si>
    <t>753546488</t>
  </si>
  <si>
    <t>46</t>
  </si>
  <si>
    <t>722182013</t>
  </si>
  <si>
    <t>Podpůrný žlab pro potrubí D 32</t>
  </si>
  <si>
    <t>-1870426013</t>
  </si>
  <si>
    <t>47</t>
  </si>
  <si>
    <t>722182014</t>
  </si>
  <si>
    <t>Podpůrný žlab pro potrubí D 40</t>
  </si>
  <si>
    <t>1750514078</t>
  </si>
  <si>
    <t>48</t>
  </si>
  <si>
    <t>722182015</t>
  </si>
  <si>
    <t>Podpůrný žlab pro potrubí D 50</t>
  </si>
  <si>
    <t>-864914343</t>
  </si>
  <si>
    <t>49</t>
  </si>
  <si>
    <t>722182016</t>
  </si>
  <si>
    <t>Podpůrný žlab pro potrubí D 63</t>
  </si>
  <si>
    <t>424284269</t>
  </si>
  <si>
    <t>50</t>
  </si>
  <si>
    <t>722190401</t>
  </si>
  <si>
    <t>Vyvedení a upevnění výpustku do DN 25</t>
  </si>
  <si>
    <t>1021549686</t>
  </si>
  <si>
    <t>51</t>
  </si>
  <si>
    <t>722190901</t>
  </si>
  <si>
    <t>Uzavření nebo otevření vodovodního potrubí při opravách</t>
  </si>
  <si>
    <t>307578741</t>
  </si>
  <si>
    <t>52</t>
  </si>
  <si>
    <t>722212440</t>
  </si>
  <si>
    <t>Orientační štítky na zeď</t>
  </si>
  <si>
    <t>soubor</t>
  </si>
  <si>
    <t>637810933</t>
  </si>
  <si>
    <t>53</t>
  </si>
  <si>
    <t>722219102</t>
  </si>
  <si>
    <t>Montáž armatur vodovodních přírubových DN 50 ostatní typ</t>
  </si>
  <si>
    <t>425623236</t>
  </si>
  <si>
    <t>54</t>
  </si>
  <si>
    <t>M</t>
  </si>
  <si>
    <t>422453200R01</t>
  </si>
  <si>
    <t>ventil redukční přírubový DN50 mm, snížený odpor, PN16, stavitelný výstup 5-8 bar</t>
  </si>
  <si>
    <t>629280425</t>
  </si>
  <si>
    <t>55</t>
  </si>
  <si>
    <t>722220152</t>
  </si>
  <si>
    <t>Nástěnka závitová plastová PPR PN 20 DN 20 x G 1/2</t>
  </si>
  <si>
    <t>-568271999</t>
  </si>
  <si>
    <t>56</t>
  </si>
  <si>
    <t>722220161</t>
  </si>
  <si>
    <t>Nástěnný komplet plastový PPR PN 20 DN 20 x G 1/2</t>
  </si>
  <si>
    <t>1240772496</t>
  </si>
  <si>
    <t>57</t>
  </si>
  <si>
    <t>722220231</t>
  </si>
  <si>
    <t>Přechodka dGK PPR PN 20 D 20 x G 1/2 s kovovým vnitřním závitem</t>
  </si>
  <si>
    <t>566441730</t>
  </si>
  <si>
    <t>58</t>
  </si>
  <si>
    <t>722220233</t>
  </si>
  <si>
    <t>Přechodka dGK PPR PN 20 D 32 x G 1 s kovovým vnitřním závitem</t>
  </si>
  <si>
    <t>-452425144</t>
  </si>
  <si>
    <t>59</t>
  </si>
  <si>
    <t>722220234</t>
  </si>
  <si>
    <t>Přechodka dGK PPR PN 20 D 40 x G 5/4 s kovovým vnitřním závitem</t>
  </si>
  <si>
    <t>-1280826430</t>
  </si>
  <si>
    <t>60</t>
  </si>
  <si>
    <t>722220235</t>
  </si>
  <si>
    <t>Přechodka dGK PPR PN 20 D 50 x G 6/4 s kovovým vnitřním závitem</t>
  </si>
  <si>
    <t>-1106351548</t>
  </si>
  <si>
    <t>61</t>
  </si>
  <si>
    <t>722220236</t>
  </si>
  <si>
    <t>Přechodka dGK PPR PN 20 D 63 x G 2 s kovovým vnitřním závitem</t>
  </si>
  <si>
    <t>-1219944006</t>
  </si>
  <si>
    <t>62</t>
  </si>
  <si>
    <t>722220862</t>
  </si>
  <si>
    <t>Demontáž armatur závitových se dvěma závity G do 5/4</t>
  </si>
  <si>
    <t>-284910249</t>
  </si>
  <si>
    <t>63</t>
  </si>
  <si>
    <t>722220864</t>
  </si>
  <si>
    <t>Demontáž armatur závitových se dvěma závity G 2</t>
  </si>
  <si>
    <t>866340454</t>
  </si>
  <si>
    <t>64</t>
  </si>
  <si>
    <t>722224115</t>
  </si>
  <si>
    <t>Kohout závitový plnicí nebo vypouštěcí PN 10 G 1/2 s jedním závitem</t>
  </si>
  <si>
    <t>1377325784</t>
  </si>
  <si>
    <t>65</t>
  </si>
  <si>
    <t>722231076</t>
  </si>
  <si>
    <t>Ventil závitový zpětný R 60 G 1 1/2</t>
  </si>
  <si>
    <t>-1530003168</t>
  </si>
  <si>
    <t>66</t>
  </si>
  <si>
    <t>722232122</t>
  </si>
  <si>
    <t>Kohout kulový přímý G 1/2 PN 42 do 185°C plnoprůtokový s koulí  vnitřní závit</t>
  </si>
  <si>
    <t>867931793</t>
  </si>
  <si>
    <t>67</t>
  </si>
  <si>
    <t>722232124</t>
  </si>
  <si>
    <t>Kohout kulový přímý G 1 PN 42 do 185°C plnoprůtokový s koulí vnitřní závit</t>
  </si>
  <si>
    <t>-1444115297</t>
  </si>
  <si>
    <t>68</t>
  </si>
  <si>
    <t>722232125</t>
  </si>
  <si>
    <t>Kohout kulový přímý G 1 1/4 PN 42 do 185°C plnoprůtokový s koulí  vnitřní závit</t>
  </si>
  <si>
    <t>1948354976</t>
  </si>
  <si>
    <t>69</t>
  </si>
  <si>
    <t>722232126</t>
  </si>
  <si>
    <t>Kohout kulový přímý G 1 1/2 PN 42 do 185°C plnoprůtokový s koulí  vnitřní závit</t>
  </si>
  <si>
    <t>1579792624</t>
  </si>
  <si>
    <t>70</t>
  </si>
  <si>
    <t>722232127</t>
  </si>
  <si>
    <t>Kohout kulový přímý G 2 PN 42 do 185°C plnoprůtokový s koulí vnitřní závit</t>
  </si>
  <si>
    <t>99577927</t>
  </si>
  <si>
    <t>71</t>
  </si>
  <si>
    <t>722239101</t>
  </si>
  <si>
    <t>Montáž armatur vodovodních se dvěma závity G 1/2</t>
  </si>
  <si>
    <t>-22483096</t>
  </si>
  <si>
    <t>72</t>
  </si>
  <si>
    <t>422107700R01</t>
  </si>
  <si>
    <t>ventil regulační  DN15, termostatický s možností termické desinfekce</t>
  </si>
  <si>
    <t>1918169284</t>
  </si>
  <si>
    <t>73</t>
  </si>
  <si>
    <t>722239103</t>
  </si>
  <si>
    <t>Montáž armatur vodovodních se dvěma závity G 1</t>
  </si>
  <si>
    <t>-1434401837</t>
  </si>
  <si>
    <t>74</t>
  </si>
  <si>
    <t>422107730</t>
  </si>
  <si>
    <t>ventil s regulační kuželkou přímý s ručním kolem DN25</t>
  </si>
  <si>
    <t>222447500</t>
  </si>
  <si>
    <t>75</t>
  </si>
  <si>
    <t>722250133</t>
  </si>
  <si>
    <t>Hydrantový systém s tvarově stálou hadicí D 25 x 30 m celoplechový</t>
  </si>
  <si>
    <t>-955831158</t>
  </si>
  <si>
    <t>76</t>
  </si>
  <si>
    <t>722263202</t>
  </si>
  <si>
    <t>Vodoměr závitový do 100 °C G 1/2 x 110 mm Qn 1,5 m3/s</t>
  </si>
  <si>
    <t>-1438868436</t>
  </si>
  <si>
    <t>77</t>
  </si>
  <si>
    <t>388213420</t>
  </si>
  <si>
    <t>modul do vodoměru pro dálkový odečet</t>
  </si>
  <si>
    <t>-680778</t>
  </si>
  <si>
    <t>78</t>
  </si>
  <si>
    <t>722290226</t>
  </si>
  <si>
    <t>Zkouška těsnosti vodovodního potrubí závitového do DN 50</t>
  </si>
  <si>
    <t>-1507678392</t>
  </si>
  <si>
    <t>79</t>
  </si>
  <si>
    <t>722290234</t>
  </si>
  <si>
    <t>Proplach vodovodního potrubí do DN 80</t>
  </si>
  <si>
    <t>2024532282</t>
  </si>
  <si>
    <t>80</t>
  </si>
  <si>
    <t>998722103</t>
  </si>
  <si>
    <t>Přesun hmot tonážní tonážní pro vnitřní vodovod v objektech v do 24 m</t>
  </si>
  <si>
    <t>-1123781567</t>
  </si>
  <si>
    <t>81</t>
  </si>
  <si>
    <t>1120443571</t>
  </si>
  <si>
    <t>82</t>
  </si>
  <si>
    <t>998722181</t>
  </si>
  <si>
    <t>Příplatek k přesunu hmot tonážní 722 prováděný bez použití mechanizace</t>
  </si>
  <si>
    <t>1620797902</t>
  </si>
  <si>
    <t>83</t>
  </si>
  <si>
    <t>-1942161377</t>
  </si>
  <si>
    <t>725</t>
  </si>
  <si>
    <t>Zdravotechnika - zařizovací předměty</t>
  </si>
  <si>
    <t>84</t>
  </si>
  <si>
    <t>725813111</t>
  </si>
  <si>
    <t>Ventil rohový bez připojovací trubičky G 1/2</t>
  </si>
  <si>
    <t>580292880</t>
  </si>
  <si>
    <t>85</t>
  </si>
  <si>
    <t>551385210</t>
  </si>
  <si>
    <t>hadice připojovací 1/2" FF, 750 mm</t>
  </si>
  <si>
    <t>-497625987</t>
  </si>
  <si>
    <t>86</t>
  </si>
  <si>
    <t>725813112</t>
  </si>
  <si>
    <t>Ventil rohový pračkový G 3/4</t>
  </si>
  <si>
    <t>689871242</t>
  </si>
  <si>
    <t>87</t>
  </si>
  <si>
    <t>725829101</t>
  </si>
  <si>
    <t>Montáž baterie nástěnné dřezové pákové a klasické</t>
  </si>
  <si>
    <t>-892526186</t>
  </si>
  <si>
    <t>88</t>
  </si>
  <si>
    <t>551431690</t>
  </si>
  <si>
    <t>baterie dřezová páková nástěnná s ústím 300 mm</t>
  </si>
  <si>
    <t>-2055077602</t>
  </si>
  <si>
    <t>89</t>
  </si>
  <si>
    <t>725829121</t>
  </si>
  <si>
    <t>Montáž baterie umyvadlové nástěnné pákové a klasické ostatní typ</t>
  </si>
  <si>
    <t>-798175446</t>
  </si>
  <si>
    <t>90</t>
  </si>
  <si>
    <t>551456150</t>
  </si>
  <si>
    <t>baterie umyvadlová nástěnná páková 150 mm chrom</t>
  </si>
  <si>
    <t>-696149839</t>
  </si>
  <si>
    <t>91</t>
  </si>
  <si>
    <t>998725103</t>
  </si>
  <si>
    <t>Přesun hmot tonážní pro zařizovací předměty v objektech v do 24 m</t>
  </si>
  <si>
    <t>418684029</t>
  </si>
  <si>
    <t>92</t>
  </si>
  <si>
    <t>998725181</t>
  </si>
  <si>
    <t>Příplatek k přesunu hmot tonážní 725 prováděný bez použití mechanizace</t>
  </si>
  <si>
    <t>-1424554493</t>
  </si>
  <si>
    <t>740</t>
  </si>
  <si>
    <t>Elektromontáže - zkoušky a revize</t>
  </si>
  <si>
    <t>93</t>
  </si>
  <si>
    <t>740991100R02</t>
  </si>
  <si>
    <t>Celková prohlídka a revize el. rozvodu a zařízení do 100 000,- Kč - vodoměrná sestava</t>
  </si>
  <si>
    <t>265836280</t>
  </si>
  <si>
    <t>744</t>
  </si>
  <si>
    <t>Elektromontáže - montáž vodičů měděných</t>
  </si>
  <si>
    <t>94</t>
  </si>
  <si>
    <t>744422110</t>
  </si>
  <si>
    <t>Montáž kabel Cu sk.1 do 1kV do 0,40kg trubka nebo lišta zatažená</t>
  </si>
  <si>
    <t>1220658877</t>
  </si>
  <si>
    <t>95</t>
  </si>
  <si>
    <t>196411500</t>
  </si>
  <si>
    <t>dráty  H07V-K- 4,0 (CY 8,00 -10 mm) ZŽ</t>
  </si>
  <si>
    <t>-559128202</t>
  </si>
  <si>
    <t>96</t>
  </si>
  <si>
    <t>744422110R01</t>
  </si>
  <si>
    <t>Montáž kabel Cu sk.1 do 1kV do 0,40kg trubka nebo lišta zatažená - vodoměrná sestava</t>
  </si>
  <si>
    <t>813031801</t>
  </si>
  <si>
    <t>97</t>
  </si>
  <si>
    <t>196411420R01</t>
  </si>
  <si>
    <t>dráty  H07V-K- (CY 10,00 mm) ZŽ</t>
  </si>
  <si>
    <t>1967466126</t>
  </si>
  <si>
    <t>746</t>
  </si>
  <si>
    <t>Elektromontáže - soubory pro vodiče</t>
  </si>
  <si>
    <t>98</t>
  </si>
  <si>
    <t>746212110</t>
  </si>
  <si>
    <t>Ukončení vodič izolovaný do 2,5 mm2 na svorkovnici</t>
  </si>
  <si>
    <t>1305524527</t>
  </si>
  <si>
    <t>99</t>
  </si>
  <si>
    <t>354305910R01</t>
  </si>
  <si>
    <t>svorka AB ochranného pospojení vč. pásku Cu</t>
  </si>
  <si>
    <t>878046933</t>
  </si>
  <si>
    <t>100</t>
  </si>
  <si>
    <t>746212110R01</t>
  </si>
  <si>
    <t>Ukončení vodič izolovaný do 2,5 mm2 na svorkovnici - vodoměrná sestava</t>
  </si>
  <si>
    <t>1821455842</t>
  </si>
  <si>
    <t>101</t>
  </si>
  <si>
    <t>1801821770</t>
  </si>
  <si>
    <t>763</t>
  </si>
  <si>
    <t>Konstrukce suché výstavby</t>
  </si>
  <si>
    <t>102</t>
  </si>
  <si>
    <t>763111341</t>
  </si>
  <si>
    <t>SDK příčka tl 75 mm profil CW+UW 50 desky 1xH2DF 12,5 TI 50 mm EI 45 Rw 41dB</t>
  </si>
  <si>
    <t>709123882</t>
  </si>
  <si>
    <t>(0,2+0,5+0,2)*3</t>
  </si>
  <si>
    <t>103</t>
  </si>
  <si>
    <t>763111712</t>
  </si>
  <si>
    <t>SDK příčka kluzné napojení ke stropu</t>
  </si>
  <si>
    <t>1179491593</t>
  </si>
  <si>
    <t>104</t>
  </si>
  <si>
    <t>763111717</t>
  </si>
  <si>
    <t>SDK příčka základní penetrační nátěr</t>
  </si>
  <si>
    <t>526148265</t>
  </si>
  <si>
    <t>105</t>
  </si>
  <si>
    <t>763111718</t>
  </si>
  <si>
    <t>SDK příčka úprava styku příčky a podhledu separační páskou a silikonováním</t>
  </si>
  <si>
    <t>-708635040</t>
  </si>
  <si>
    <t>106</t>
  </si>
  <si>
    <t>763111722</t>
  </si>
  <si>
    <t>SDK příčka pozinkovaný úhelník k ochraně rohů</t>
  </si>
  <si>
    <t>-550193785</t>
  </si>
  <si>
    <t>107</t>
  </si>
  <si>
    <t>763111811</t>
  </si>
  <si>
    <t>Demontáž SDK příčky s jednoduchou ocelovou nosnou konstrukcí opláštění jednoduché</t>
  </si>
  <si>
    <t>346763161</t>
  </si>
  <si>
    <t>108</t>
  </si>
  <si>
    <t>763131412</t>
  </si>
  <si>
    <t>SDK podhled desky 1xA 12,5 TI 100 mm dvouvrstvá spodní kce profil CD+UD</t>
  </si>
  <si>
    <t>1028123347</t>
  </si>
  <si>
    <t>109</t>
  </si>
  <si>
    <t>763131712</t>
  </si>
  <si>
    <t>SDK podhled napojení na jiný druh podhledu</t>
  </si>
  <si>
    <t>-226330930</t>
  </si>
  <si>
    <t>110</t>
  </si>
  <si>
    <t>763131713</t>
  </si>
  <si>
    <t>SDK podhled napojení na obvodové konstrukce profilem</t>
  </si>
  <si>
    <t>-1570076378</t>
  </si>
  <si>
    <t>111</t>
  </si>
  <si>
    <t>763131714</t>
  </si>
  <si>
    <t>SDK podhled základní penetrační nátěr</t>
  </si>
  <si>
    <t>-75615778</t>
  </si>
  <si>
    <t>112</t>
  </si>
  <si>
    <t>763135812</t>
  </si>
  <si>
    <t>Demontáž podhledu sádrokartonového kazetového na roštu polozapuštěném</t>
  </si>
  <si>
    <t>966840068</t>
  </si>
  <si>
    <t>113</t>
  </si>
  <si>
    <t>998763303</t>
  </si>
  <si>
    <t>Přesun hmot tonážní pro sádrokartonové konstrukce v objektech v do 24 m</t>
  </si>
  <si>
    <t>-1504355672</t>
  </si>
  <si>
    <t>114</t>
  </si>
  <si>
    <t>998763381</t>
  </si>
  <si>
    <t>Příplatek k přesunu hmot tonážní 763 SDK prováděný bez použití mechanizace</t>
  </si>
  <si>
    <t>-1113010926</t>
  </si>
  <si>
    <t>767</t>
  </si>
  <si>
    <t>Konstrukce zámečnické</t>
  </si>
  <si>
    <t>115</t>
  </si>
  <si>
    <t>767995111</t>
  </si>
  <si>
    <t>Montáž atypických zámečnických konstrukcí hmotnosti do 5 kg</t>
  </si>
  <si>
    <t>kg</t>
  </si>
  <si>
    <t>-1865283834</t>
  </si>
  <si>
    <t>116</t>
  </si>
  <si>
    <t>423928880</t>
  </si>
  <si>
    <t>konzola lištová cca 41/41/2,5 - 820  otvor 13x18 mm</t>
  </si>
  <si>
    <t>-1564781578</t>
  </si>
  <si>
    <t>117</t>
  </si>
  <si>
    <t>998767103</t>
  </si>
  <si>
    <t>Přesun hmot tonážní pro zámečnické konstrukce v objektech v do 24 m</t>
  </si>
  <si>
    <t>754501851</t>
  </si>
  <si>
    <t>118</t>
  </si>
  <si>
    <t>-1144575109</t>
  </si>
  <si>
    <t>119</t>
  </si>
  <si>
    <t>998767181</t>
  </si>
  <si>
    <t>Příplatek k přesunu hmot tonážní 767 prováděný bez použití mechanizace</t>
  </si>
  <si>
    <t>-740525878</t>
  </si>
  <si>
    <t>120</t>
  </si>
  <si>
    <t>-463119851</t>
  </si>
  <si>
    <t>783</t>
  </si>
  <si>
    <t>Dokončovací práce - nátěry</t>
  </si>
  <si>
    <t>121</t>
  </si>
  <si>
    <t>783124520</t>
  </si>
  <si>
    <t>Nátěry syntetické OK středních "B" barva standardní dvojnásobné a 1x email</t>
  </si>
  <si>
    <t>-1027575144</t>
  </si>
  <si>
    <t>122</t>
  </si>
  <si>
    <t>783414140</t>
  </si>
  <si>
    <t>Nátěry olejové potrubí do DN 50 dvojnásobné a základní</t>
  </si>
  <si>
    <t>1734837187</t>
  </si>
  <si>
    <t>784</t>
  </si>
  <si>
    <t>Dokončovací práce - malby</t>
  </si>
  <si>
    <t>123</t>
  </si>
  <si>
    <t>784111001</t>
  </si>
  <si>
    <t>Oprášení (ometení ) podkladu v místnostech výšky do 3,80 m</t>
  </si>
  <si>
    <t>111989767</t>
  </si>
  <si>
    <t>124</t>
  </si>
  <si>
    <t>784111031</t>
  </si>
  <si>
    <t>Omytí podkladu v místnostech výšky do 3,80 m</t>
  </si>
  <si>
    <t>1066404883</t>
  </si>
  <si>
    <t>125</t>
  </si>
  <si>
    <t>784121001</t>
  </si>
  <si>
    <t>Oškrabání malby v mísnostech výšky do 3,80 m</t>
  </si>
  <si>
    <t>113501253</t>
  </si>
  <si>
    <t>126</t>
  </si>
  <si>
    <t>784121011</t>
  </si>
  <si>
    <t>Rozmývání podkladu po oškrabání malby v místnostech výšky do 3,80 m</t>
  </si>
  <si>
    <t>223113966</t>
  </si>
  <si>
    <t>127</t>
  </si>
  <si>
    <t>784161321</t>
  </si>
  <si>
    <t>Lokální vyrovnání podkladu disperzní stěrkou plochy do 0,5 m2 v místnostech výšky do 3,80 m</t>
  </si>
  <si>
    <t>2105088310</t>
  </si>
  <si>
    <t>128</t>
  </si>
  <si>
    <t>784211001R01</t>
  </si>
  <si>
    <t>Vnitřní disperzní barva bez obsahu rozpoštědel, tř.otěru za mokra 3, otěruvzdorných v místnostech výšky do 3,80 m</t>
  </si>
  <si>
    <t>-722071848</t>
  </si>
  <si>
    <t>Práce a dodávky M</t>
  </si>
  <si>
    <t>58-M</t>
  </si>
  <si>
    <t>Revize vyhrazených technických zařízení</t>
  </si>
  <si>
    <t>129</t>
  </si>
  <si>
    <t>580106011</t>
  </si>
  <si>
    <t>Měření celkového nebo ochranného vodiče</t>
  </si>
  <si>
    <t>měření</t>
  </si>
  <si>
    <t>1692190623</t>
  </si>
  <si>
    <t>VRN</t>
  </si>
  <si>
    <t>Vedlejší rozpočtové náklady</t>
  </si>
  <si>
    <t>VRN1</t>
  </si>
  <si>
    <t>Průzkumné, geodetické a projektové práce</t>
  </si>
  <si>
    <t>130</t>
  </si>
  <si>
    <t>013254000</t>
  </si>
  <si>
    <t>Dokumentace skutečného provedení stavby</t>
  </si>
  <si>
    <t>ks</t>
  </si>
  <si>
    <t>1024</t>
  </si>
  <si>
    <t>1845633960</t>
  </si>
  <si>
    <t>VRN2</t>
  </si>
  <si>
    <t>Příprava staveniště</t>
  </si>
  <si>
    <t>131</t>
  </si>
  <si>
    <t>022002000</t>
  </si>
  <si>
    <t xml:space="preserve">Přeložení konstrukcí - světla </t>
  </si>
  <si>
    <t>CS ÚRS 2016 01</t>
  </si>
  <si>
    <t>1567630765</t>
  </si>
  <si>
    <t>VRN3</t>
  </si>
  <si>
    <t>Zařízení staveniště</t>
  </si>
  <si>
    <t>132</t>
  </si>
  <si>
    <t>034103000</t>
  </si>
  <si>
    <t>Energie pro zařízení staveniště</t>
  </si>
  <si>
    <t xml:space="preserve">ks </t>
  </si>
  <si>
    <t>-174277525</t>
  </si>
  <si>
    <t>VRN4</t>
  </si>
  <si>
    <t>Inženýrská činnost</t>
  </si>
  <si>
    <t>133</t>
  </si>
  <si>
    <t>044002000</t>
  </si>
  <si>
    <t xml:space="preserve">Revize - pospojení </t>
  </si>
  <si>
    <t>1452818236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</si>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</sst>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3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left" vertical="center"/>
    </xf>
    <xf numFmtId="0" fontId="13" fillId="3" borderId="0" xfId="1" applyFont="1" applyFill="1" applyAlignment="1" applyProtection="1">
      <alignment vertical="center"/>
    </xf>
    <xf numFmtId="0" fontId="42" fillId="3" borderId="0" xfId="1" applyFill="1"/>
    <xf numFmtId="0" fontId="0" fillId="3" borderId="0" xfId="0" applyFill="1"/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5" fillId="0" borderId="0" xfId="0" applyFont="1" applyBorder="1" applyAlignment="1">
      <alignment horizontal="left" vertical="center"/>
    </xf>
    <xf numFmtId="0" fontId="0" fillId="0" borderId="6" xfId="0" applyBorder="1"/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center"/>
    </xf>
    <xf numFmtId="0" fontId="2" fillId="5" borderId="0" xfId="0" applyFont="1" applyFill="1" applyBorder="1" applyAlignment="1" applyProtection="1">
      <alignment horizontal="left" vertical="center"/>
      <protection locked="0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1" fillId="0" borderId="18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9" xfId="0" applyNumberFormat="1" applyFont="1" applyBorder="1" applyAlignment="1">
      <alignment vertical="center"/>
    </xf>
    <xf numFmtId="0" fontId="23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" fontId="27" fillId="0" borderId="23" xfId="0" applyNumberFormat="1" applyFont="1" applyBorder="1" applyAlignment="1">
      <alignment vertical="center"/>
    </xf>
    <xf numFmtId="4" fontId="27" fillId="0" borderId="24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vertical="center"/>
    </xf>
    <xf numFmtId="4" fontId="27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4" fontId="22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7" borderId="0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 applyProtection="1">
      <alignment vertical="center"/>
      <protection locked="0"/>
    </xf>
    <xf numFmtId="4" fontId="3" fillId="7" borderId="10" xfId="0" applyNumberFormat="1" applyFont="1" applyFill="1" applyBorder="1" applyAlignment="1">
      <alignment vertical="center"/>
    </xf>
    <xf numFmtId="0" fontId="0" fillId="7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0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4" fontId="22" fillId="0" borderId="0" xfId="0" applyNumberFormat="1" applyFont="1" applyAlignment="1"/>
    <xf numFmtId="166" fontId="31" fillId="0" borderId="16" xfId="0" applyNumberFormat="1" applyFont="1" applyBorder="1" applyAlignment="1"/>
    <xf numFmtId="166" fontId="31" fillId="0" borderId="17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5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5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167" fontId="8" fillId="0" borderId="0" xfId="0" applyNumberFormat="1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4" fillId="0" borderId="28" xfId="0" applyFont="1" applyBorder="1" applyAlignment="1" applyProtection="1">
      <alignment horizontal="center" vertical="center"/>
      <protection locked="0"/>
    </xf>
    <xf numFmtId="49" fontId="34" fillId="0" borderId="28" xfId="0" applyNumberFormat="1" applyFont="1" applyBorder="1" applyAlignment="1" applyProtection="1">
      <alignment horizontal="left" vertical="center" wrapText="1"/>
      <protection locked="0"/>
    </xf>
    <xf numFmtId="0" fontId="34" fillId="0" borderId="28" xfId="0" applyFont="1" applyBorder="1" applyAlignment="1" applyProtection="1">
      <alignment horizontal="left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167" fontId="34" fillId="0" borderId="28" xfId="0" applyNumberFormat="1" applyFont="1" applyBorder="1" applyAlignment="1" applyProtection="1">
      <alignment vertical="center"/>
      <protection locked="0"/>
    </xf>
    <xf numFmtId="4" fontId="34" fillId="5" borderId="28" xfId="0" applyNumberFormat="1" applyFont="1" applyFill="1" applyBorder="1" applyAlignment="1" applyProtection="1">
      <alignment vertical="center"/>
      <protection locked="0"/>
    </xf>
    <xf numFmtId="4" fontId="34" fillId="0" borderId="28" xfId="0" applyNumberFormat="1" applyFont="1" applyBorder="1" applyAlignment="1" applyProtection="1">
      <alignment vertical="center"/>
      <protection locked="0"/>
    </xf>
    <xf numFmtId="0" fontId="34" fillId="0" borderId="5" xfId="0" applyFont="1" applyBorder="1" applyAlignment="1">
      <alignment vertical="center"/>
    </xf>
    <xf numFmtId="0" fontId="34" fillId="5" borderId="28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5" fillId="0" borderId="29" xfId="0" applyFont="1" applyBorder="1" applyAlignment="1" applyProtection="1">
      <alignment vertical="center" wrapText="1"/>
      <protection locked="0"/>
    </xf>
    <xf numFmtId="0" fontId="35" fillId="0" borderId="30" xfId="0" applyFont="1" applyBorder="1" applyAlignment="1" applyProtection="1">
      <alignment vertical="center" wrapText="1"/>
      <protection locked="0"/>
    </xf>
    <xf numFmtId="0" fontId="35" fillId="0" borderId="31" xfId="0" applyFont="1" applyBorder="1" applyAlignment="1" applyProtection="1">
      <alignment vertical="center" wrapText="1"/>
      <protection locked="0"/>
    </xf>
    <xf numFmtId="0" fontId="35" fillId="0" borderId="32" xfId="0" applyFont="1" applyBorder="1" applyAlignment="1" applyProtection="1">
      <alignment horizontal="center" vertical="center" wrapText="1"/>
      <protection locked="0"/>
    </xf>
    <xf numFmtId="0" fontId="35" fillId="0" borderId="33" xfId="0" applyFont="1" applyBorder="1" applyAlignment="1" applyProtection="1">
      <alignment horizontal="center" vertical="center" wrapText="1"/>
      <protection locked="0"/>
    </xf>
    <xf numFmtId="0" fontId="35" fillId="0" borderId="32" xfId="0" applyFont="1" applyBorder="1" applyAlignment="1" applyProtection="1">
      <alignment vertical="center" wrapText="1"/>
      <protection locked="0"/>
    </xf>
    <xf numFmtId="0" fontId="35" fillId="0" borderId="33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49" fontId="38" fillId="0" borderId="1" xfId="0" applyNumberFormat="1" applyFont="1" applyBorder="1" applyAlignment="1" applyProtection="1">
      <alignment vertical="center" wrapText="1"/>
      <protection locked="0"/>
    </xf>
    <xf numFmtId="0" fontId="35" fillId="0" borderId="35" xfId="0" applyFont="1" applyBorder="1" applyAlignment="1" applyProtection="1">
      <alignment vertical="center" wrapText="1"/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35" fillId="0" borderId="36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top"/>
      <protection locked="0"/>
    </xf>
    <xf numFmtId="0" fontId="35" fillId="0" borderId="0" xfId="0" applyFont="1" applyAlignment="1" applyProtection="1">
      <alignment vertical="top"/>
      <protection locked="0"/>
    </xf>
    <xf numFmtId="0" fontId="35" fillId="0" borderId="29" xfId="0" applyFont="1" applyBorder="1" applyAlignment="1" applyProtection="1">
      <alignment horizontal="left" vertical="center"/>
      <protection locked="0"/>
    </xf>
    <xf numFmtId="0" fontId="35" fillId="0" borderId="30" xfId="0" applyFont="1" applyBorder="1" applyAlignment="1" applyProtection="1">
      <alignment horizontal="left" vertical="center"/>
      <protection locked="0"/>
    </xf>
    <xf numFmtId="0" fontId="35" fillId="0" borderId="31" xfId="0" applyFont="1" applyBorder="1" applyAlignment="1" applyProtection="1">
      <alignment horizontal="left" vertical="center"/>
      <protection locked="0"/>
    </xf>
    <xf numFmtId="0" fontId="35" fillId="0" borderId="32" xfId="0" applyFont="1" applyBorder="1" applyAlignment="1" applyProtection="1">
      <alignment horizontal="left" vertical="center"/>
      <protection locked="0"/>
    </xf>
    <xf numFmtId="0" fontId="35" fillId="0" borderId="33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center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2" borderId="1" xfId="0" applyFont="1" applyFill="1" applyBorder="1" applyAlignment="1" applyProtection="1">
      <alignment horizontal="left" vertical="center"/>
      <protection locked="0"/>
    </xf>
    <xf numFmtId="0" fontId="38" fillId="2" borderId="1" xfId="0" applyFont="1" applyFill="1" applyBorder="1" applyAlignment="1" applyProtection="1">
      <alignment horizontal="center" vertical="center"/>
      <protection locked="0"/>
    </xf>
    <xf numFmtId="0" fontId="35" fillId="0" borderId="35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5" fillId="0" borderId="36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5" fillId="0" borderId="29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35" fillId="0" borderId="31" xfId="0" applyFont="1" applyBorder="1" applyAlignment="1" applyProtection="1">
      <alignment horizontal="left" vertical="center" wrapText="1"/>
      <protection locked="0"/>
    </xf>
    <xf numFmtId="0" fontId="35" fillId="0" borderId="32" xfId="0" applyFont="1" applyBorder="1" applyAlignment="1" applyProtection="1">
      <alignment horizontal="left" vertical="center" wrapText="1"/>
      <protection locked="0"/>
    </xf>
    <xf numFmtId="0" fontId="35" fillId="0" borderId="33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38" fillId="0" borderId="35" xfId="0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vertical="center" wrapText="1"/>
      <protection locked="0"/>
    </xf>
    <xf numFmtId="0" fontId="38" fillId="0" borderId="36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1" xfId="0" applyFont="1" applyBorder="1" applyAlignment="1" applyProtection="1">
      <alignment horizontal="center" vertical="top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37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8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7" fillId="0" borderId="34" xfId="0" applyFont="1" applyBorder="1" applyAlignment="1" applyProtection="1">
      <alignment horizontal="left"/>
      <protection locked="0"/>
    </xf>
    <xf numFmtId="0" fontId="40" fillId="0" borderId="34" xfId="0" applyFont="1" applyBorder="1" applyAlignment="1" applyProtection="1">
      <protection locked="0"/>
    </xf>
    <xf numFmtId="0" fontId="35" fillId="0" borderId="32" xfId="0" applyFont="1" applyBorder="1" applyAlignment="1" applyProtection="1">
      <alignment vertical="top"/>
      <protection locked="0"/>
    </xf>
    <xf numFmtId="0" fontId="35" fillId="0" borderId="33" xfId="0" applyFont="1" applyBorder="1" applyAlignment="1" applyProtection="1">
      <alignment vertical="top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left" vertical="top"/>
      <protection locked="0"/>
    </xf>
    <xf numFmtId="0" fontId="35" fillId="0" borderId="35" xfId="0" applyFont="1" applyBorder="1" applyAlignment="1" applyProtection="1">
      <alignment vertical="top"/>
      <protection locked="0"/>
    </xf>
    <xf numFmtId="0" fontId="35" fillId="0" borderId="34" xfId="0" applyFont="1" applyBorder="1" applyAlignment="1" applyProtection="1">
      <alignment vertical="top"/>
      <protection locked="0"/>
    </xf>
    <xf numFmtId="0" fontId="35" fillId="0" borderId="36" xfId="0" applyFont="1" applyBorder="1" applyAlignment="1" applyProtection="1">
      <alignment vertical="top"/>
      <protection locked="0"/>
    </xf>
    <xf numFmtId="0" fontId="14" fillId="4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8" fillId="3" borderId="0" xfId="1" applyFont="1" applyFill="1" applyAlignment="1">
      <alignment vertical="center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left" wrapText="1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49" fontId="38" fillId="0" borderId="1" xfId="0" applyNumberFormat="1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7" fillId="0" borderId="34" xfId="0" applyFont="1" applyBorder="1" applyAlignment="1" applyProtection="1">
      <alignment horizontal="left"/>
      <protection locked="0"/>
    </xf>
    <xf numFmtId="0" fontId="38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workbookViewId="0">
      <pane ySplit="1" topLeftCell="A2" activePane="bottomLeft" state="frozen"/>
      <selection pane="bottomLeft"/>
    </sheetView>
  </sheetViews>
  <sheetFormatPr defaultRowHeight="12"/>
  <cols>
    <col min="1" max="1" width="7.140625" customWidth="1"/>
    <col min="2" max="2" width="1.42578125" customWidth="1"/>
    <col min="3" max="3" width="3.5703125" customWidth="1"/>
    <col min="4" max="33" width="2.28515625" customWidth="1"/>
    <col min="34" max="34" width="2.85546875" customWidth="1"/>
    <col min="35" max="35" width="27.140625" customWidth="1"/>
    <col min="36" max="37" width="2.140625" customWidth="1"/>
    <col min="38" max="38" width="7.140625" customWidth="1"/>
    <col min="39" max="39" width="2.85546875" customWidth="1"/>
    <col min="40" max="40" width="11.42578125" customWidth="1"/>
    <col min="41" max="41" width="6.42578125" customWidth="1"/>
    <col min="42" max="42" width="3.5703125" customWidth="1"/>
    <col min="43" max="43" width="13.42578125" customWidth="1"/>
    <col min="44" max="44" width="11.7109375" customWidth="1"/>
    <col min="45" max="47" width="22.140625" hidden="1" customWidth="1"/>
    <col min="48" max="52" width="18.5703125" hidden="1" customWidth="1"/>
    <col min="53" max="53" width="16.42578125" hidden="1" customWidth="1"/>
    <col min="54" max="54" width="21.42578125" hidden="1" customWidth="1"/>
    <col min="55" max="56" width="16.42578125" hidden="1" customWidth="1"/>
    <col min="57" max="57" width="57" customWidth="1"/>
    <col min="71" max="91" width="9.140625" hidden="1"/>
  </cols>
  <sheetData>
    <row r="1" spans="1:74" ht="21.3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  <c r="BV1" s="20" t="s">
        <v>7</v>
      </c>
    </row>
    <row r="2" spans="1:74" ht="36.9" customHeight="1">
      <c r="AR2" s="283" t="s">
        <v>8</v>
      </c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S2" s="21" t="s">
        <v>9</v>
      </c>
      <c r="BT2" s="21" t="s">
        <v>10</v>
      </c>
    </row>
    <row r="3" spans="1:74" ht="6.9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11</v>
      </c>
    </row>
    <row r="4" spans="1:74" ht="36.9" customHeight="1">
      <c r="B4" s="25"/>
      <c r="C4" s="26"/>
      <c r="D4" s="27" t="s">
        <v>12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8"/>
      <c r="AS4" s="29" t="s">
        <v>13</v>
      </c>
      <c r="BE4" s="30" t="s">
        <v>14</v>
      </c>
      <c r="BS4" s="21" t="s">
        <v>15</v>
      </c>
    </row>
    <row r="5" spans="1:74" ht="14.4" customHeight="1">
      <c r="B5" s="25"/>
      <c r="C5" s="26"/>
      <c r="D5" s="31" t="s">
        <v>16</v>
      </c>
      <c r="E5" s="26"/>
      <c r="F5" s="26"/>
      <c r="G5" s="26"/>
      <c r="H5" s="26"/>
      <c r="I5" s="26"/>
      <c r="J5" s="26"/>
      <c r="K5" s="311" t="s">
        <v>17</v>
      </c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26"/>
      <c r="AQ5" s="28"/>
      <c r="BE5" s="309" t="s">
        <v>18</v>
      </c>
      <c r="BS5" s="21" t="s">
        <v>9</v>
      </c>
    </row>
    <row r="6" spans="1:74" ht="36.9" customHeight="1">
      <c r="B6" s="25"/>
      <c r="C6" s="26"/>
      <c r="D6" s="33" t="s">
        <v>19</v>
      </c>
      <c r="E6" s="26"/>
      <c r="F6" s="26"/>
      <c r="G6" s="26"/>
      <c r="H6" s="26"/>
      <c r="I6" s="26"/>
      <c r="J6" s="26"/>
      <c r="K6" s="313" t="s">
        <v>20</v>
      </c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26"/>
      <c r="AQ6" s="28"/>
      <c r="BE6" s="310"/>
      <c r="BS6" s="21" t="s">
        <v>21</v>
      </c>
    </row>
    <row r="7" spans="1:74" ht="14.4" customHeight="1">
      <c r="B7" s="25"/>
      <c r="C7" s="26"/>
      <c r="D7" s="34" t="s">
        <v>22</v>
      </c>
      <c r="E7" s="26"/>
      <c r="F7" s="26"/>
      <c r="G7" s="26"/>
      <c r="H7" s="26"/>
      <c r="I7" s="26"/>
      <c r="J7" s="26"/>
      <c r="K7" s="32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4" t="s">
        <v>23</v>
      </c>
      <c r="AL7" s="26"/>
      <c r="AM7" s="26"/>
      <c r="AN7" s="32" t="s">
        <v>5</v>
      </c>
      <c r="AO7" s="26"/>
      <c r="AP7" s="26"/>
      <c r="AQ7" s="28"/>
      <c r="BE7" s="310"/>
      <c r="BS7" s="21" t="s">
        <v>24</v>
      </c>
    </row>
    <row r="8" spans="1:74" ht="14.4" customHeight="1">
      <c r="B8" s="25"/>
      <c r="C8" s="26"/>
      <c r="D8" s="34" t="s">
        <v>25</v>
      </c>
      <c r="E8" s="26"/>
      <c r="F8" s="26"/>
      <c r="G8" s="26"/>
      <c r="H8" s="26"/>
      <c r="I8" s="26"/>
      <c r="J8" s="26"/>
      <c r="K8" s="32" t="s">
        <v>26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4" t="s">
        <v>27</v>
      </c>
      <c r="AL8" s="26"/>
      <c r="AM8" s="26"/>
      <c r="AN8" s="35" t="s">
        <v>28</v>
      </c>
      <c r="AO8" s="26"/>
      <c r="AP8" s="26"/>
      <c r="AQ8" s="28"/>
      <c r="BE8" s="310"/>
      <c r="BS8" s="21" t="s">
        <v>21</v>
      </c>
    </row>
    <row r="9" spans="1:74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8"/>
      <c r="BE9" s="310"/>
      <c r="BS9" s="21" t="s">
        <v>21</v>
      </c>
    </row>
    <row r="10" spans="1:74" ht="14.4" customHeight="1">
      <c r="B10" s="25"/>
      <c r="C10" s="26"/>
      <c r="D10" s="34" t="s">
        <v>29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4" t="s">
        <v>30</v>
      </c>
      <c r="AL10" s="26"/>
      <c r="AM10" s="26"/>
      <c r="AN10" s="32" t="s">
        <v>5</v>
      </c>
      <c r="AO10" s="26"/>
      <c r="AP10" s="26"/>
      <c r="AQ10" s="28"/>
      <c r="BE10" s="310"/>
      <c r="BS10" s="21" t="s">
        <v>21</v>
      </c>
    </row>
    <row r="11" spans="1:74" ht="18.45" customHeight="1">
      <c r="B11" s="25"/>
      <c r="C11" s="26"/>
      <c r="D11" s="26"/>
      <c r="E11" s="32" t="s">
        <v>31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4" t="s">
        <v>32</v>
      </c>
      <c r="AL11" s="26"/>
      <c r="AM11" s="26"/>
      <c r="AN11" s="32" t="s">
        <v>5</v>
      </c>
      <c r="AO11" s="26"/>
      <c r="AP11" s="26"/>
      <c r="AQ11" s="28"/>
      <c r="BE11" s="310"/>
      <c r="BS11" s="21" t="s">
        <v>21</v>
      </c>
    </row>
    <row r="12" spans="1:74" ht="6.9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8"/>
      <c r="BE12" s="310"/>
      <c r="BS12" s="21" t="s">
        <v>21</v>
      </c>
    </row>
    <row r="13" spans="1:74" ht="14.4" customHeight="1">
      <c r="B13" s="25"/>
      <c r="C13" s="26"/>
      <c r="D13" s="34" t="s">
        <v>33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4" t="s">
        <v>30</v>
      </c>
      <c r="AL13" s="26"/>
      <c r="AM13" s="26"/>
      <c r="AN13" s="36" t="s">
        <v>34</v>
      </c>
      <c r="AO13" s="26"/>
      <c r="AP13" s="26"/>
      <c r="AQ13" s="28"/>
      <c r="BE13" s="310"/>
      <c r="BS13" s="21" t="s">
        <v>21</v>
      </c>
    </row>
    <row r="14" spans="1:74" ht="13.2">
      <c r="B14" s="25"/>
      <c r="C14" s="26"/>
      <c r="D14" s="26"/>
      <c r="E14" s="314" t="s">
        <v>34</v>
      </c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4" t="s">
        <v>32</v>
      </c>
      <c r="AL14" s="26"/>
      <c r="AM14" s="26"/>
      <c r="AN14" s="36" t="s">
        <v>34</v>
      </c>
      <c r="AO14" s="26"/>
      <c r="AP14" s="26"/>
      <c r="AQ14" s="28"/>
      <c r="BE14" s="310"/>
      <c r="BS14" s="21" t="s">
        <v>21</v>
      </c>
    </row>
    <row r="15" spans="1:74" ht="6.9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8"/>
      <c r="BE15" s="310"/>
      <c r="BS15" s="21" t="s">
        <v>35</v>
      </c>
    </row>
    <row r="16" spans="1:74" ht="14.4" customHeight="1">
      <c r="B16" s="25"/>
      <c r="C16" s="26"/>
      <c r="D16" s="34" t="s">
        <v>36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4" t="s">
        <v>30</v>
      </c>
      <c r="AL16" s="26"/>
      <c r="AM16" s="26"/>
      <c r="AN16" s="32" t="s">
        <v>5</v>
      </c>
      <c r="AO16" s="26"/>
      <c r="AP16" s="26"/>
      <c r="AQ16" s="28"/>
      <c r="BE16" s="310"/>
      <c r="BS16" s="21" t="s">
        <v>6</v>
      </c>
    </row>
    <row r="17" spans="2:71" ht="18.45" customHeight="1">
      <c r="B17" s="25"/>
      <c r="C17" s="26"/>
      <c r="D17" s="26"/>
      <c r="E17" s="32" t="s">
        <v>31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4" t="s">
        <v>32</v>
      </c>
      <c r="AL17" s="26"/>
      <c r="AM17" s="26"/>
      <c r="AN17" s="32" t="s">
        <v>5</v>
      </c>
      <c r="AO17" s="26"/>
      <c r="AP17" s="26"/>
      <c r="AQ17" s="28"/>
      <c r="BE17" s="310"/>
      <c r="BS17" s="21" t="s">
        <v>6</v>
      </c>
    </row>
    <row r="18" spans="2:71" ht="6.9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8"/>
      <c r="BE18" s="310"/>
      <c r="BS18" s="21" t="s">
        <v>9</v>
      </c>
    </row>
    <row r="19" spans="2:71" ht="14.4" customHeight="1">
      <c r="B19" s="25"/>
      <c r="C19" s="26"/>
      <c r="D19" s="34" t="s">
        <v>37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8"/>
      <c r="BE19" s="310"/>
      <c r="BS19" s="21" t="s">
        <v>9</v>
      </c>
    </row>
    <row r="20" spans="2:71" ht="20.399999999999999" customHeight="1">
      <c r="B20" s="25"/>
      <c r="C20" s="26"/>
      <c r="D20" s="26"/>
      <c r="E20" s="316" t="s">
        <v>5</v>
      </c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26"/>
      <c r="AP20" s="26"/>
      <c r="AQ20" s="28"/>
      <c r="BE20" s="310"/>
      <c r="BS20" s="21" t="s">
        <v>35</v>
      </c>
    </row>
    <row r="21" spans="2:71" ht="6.9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8"/>
      <c r="BE21" s="310"/>
    </row>
    <row r="22" spans="2:71" ht="6.9" customHeight="1">
      <c r="B22" s="25"/>
      <c r="C22" s="2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26"/>
      <c r="AQ22" s="28"/>
      <c r="BE22" s="310"/>
    </row>
    <row r="23" spans="2:71" s="1" customFormat="1" ht="25.95" customHeight="1">
      <c r="B23" s="38"/>
      <c r="C23" s="39"/>
      <c r="D23" s="40" t="s">
        <v>38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17">
        <f>ROUND(AG51,2)</f>
        <v>0</v>
      </c>
      <c r="AL23" s="318"/>
      <c r="AM23" s="318"/>
      <c r="AN23" s="318"/>
      <c r="AO23" s="318"/>
      <c r="AP23" s="39"/>
      <c r="AQ23" s="42"/>
      <c r="BE23" s="310"/>
    </row>
    <row r="24" spans="2:71" s="1" customFormat="1" ht="6.9" customHeight="1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42"/>
      <c r="BE24" s="310"/>
    </row>
    <row r="25" spans="2:71" s="1" customForma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19" t="s">
        <v>39</v>
      </c>
      <c r="M25" s="319"/>
      <c r="N25" s="319"/>
      <c r="O25" s="319"/>
      <c r="P25" s="39"/>
      <c r="Q25" s="39"/>
      <c r="R25" s="39"/>
      <c r="S25" s="39"/>
      <c r="T25" s="39"/>
      <c r="U25" s="39"/>
      <c r="V25" s="39"/>
      <c r="W25" s="319" t="s">
        <v>40</v>
      </c>
      <c r="X25" s="319"/>
      <c r="Y25" s="319"/>
      <c r="Z25" s="319"/>
      <c r="AA25" s="319"/>
      <c r="AB25" s="319"/>
      <c r="AC25" s="319"/>
      <c r="AD25" s="319"/>
      <c r="AE25" s="319"/>
      <c r="AF25" s="39"/>
      <c r="AG25" s="39"/>
      <c r="AH25" s="39"/>
      <c r="AI25" s="39"/>
      <c r="AJ25" s="39"/>
      <c r="AK25" s="319" t="s">
        <v>41</v>
      </c>
      <c r="AL25" s="319"/>
      <c r="AM25" s="319"/>
      <c r="AN25" s="319"/>
      <c r="AO25" s="319"/>
      <c r="AP25" s="39"/>
      <c r="AQ25" s="42"/>
      <c r="BE25" s="310"/>
    </row>
    <row r="26" spans="2:71" s="2" customFormat="1" ht="14.4" customHeight="1">
      <c r="B26" s="44"/>
      <c r="C26" s="45"/>
      <c r="D26" s="46" t="s">
        <v>42</v>
      </c>
      <c r="E26" s="45"/>
      <c r="F26" s="46" t="s">
        <v>43</v>
      </c>
      <c r="G26" s="45"/>
      <c r="H26" s="45"/>
      <c r="I26" s="45"/>
      <c r="J26" s="45"/>
      <c r="K26" s="45"/>
      <c r="L26" s="302">
        <v>0.21</v>
      </c>
      <c r="M26" s="303"/>
      <c r="N26" s="303"/>
      <c r="O26" s="303"/>
      <c r="P26" s="45"/>
      <c r="Q26" s="45"/>
      <c r="R26" s="45"/>
      <c r="S26" s="45"/>
      <c r="T26" s="45"/>
      <c r="U26" s="45"/>
      <c r="V26" s="45"/>
      <c r="W26" s="304">
        <f>ROUND(AZ51,2)</f>
        <v>0</v>
      </c>
      <c r="X26" s="303"/>
      <c r="Y26" s="303"/>
      <c r="Z26" s="303"/>
      <c r="AA26" s="303"/>
      <c r="AB26" s="303"/>
      <c r="AC26" s="303"/>
      <c r="AD26" s="303"/>
      <c r="AE26" s="303"/>
      <c r="AF26" s="45"/>
      <c r="AG26" s="45"/>
      <c r="AH26" s="45"/>
      <c r="AI26" s="45"/>
      <c r="AJ26" s="45"/>
      <c r="AK26" s="304">
        <f>ROUND(AV51,2)</f>
        <v>0</v>
      </c>
      <c r="AL26" s="303"/>
      <c r="AM26" s="303"/>
      <c r="AN26" s="303"/>
      <c r="AO26" s="303"/>
      <c r="AP26" s="45"/>
      <c r="AQ26" s="47"/>
      <c r="BE26" s="310"/>
    </row>
    <row r="27" spans="2:71" s="2" customFormat="1" ht="14.4" customHeight="1">
      <c r="B27" s="44"/>
      <c r="C27" s="45"/>
      <c r="D27" s="45"/>
      <c r="E27" s="45"/>
      <c r="F27" s="46" t="s">
        <v>44</v>
      </c>
      <c r="G27" s="45"/>
      <c r="H27" s="45"/>
      <c r="I27" s="45"/>
      <c r="J27" s="45"/>
      <c r="K27" s="45"/>
      <c r="L27" s="302">
        <v>0.15</v>
      </c>
      <c r="M27" s="303"/>
      <c r="N27" s="303"/>
      <c r="O27" s="303"/>
      <c r="P27" s="45"/>
      <c r="Q27" s="45"/>
      <c r="R27" s="45"/>
      <c r="S27" s="45"/>
      <c r="T27" s="45"/>
      <c r="U27" s="45"/>
      <c r="V27" s="45"/>
      <c r="W27" s="304">
        <f>ROUND(BA51,2)</f>
        <v>0</v>
      </c>
      <c r="X27" s="303"/>
      <c r="Y27" s="303"/>
      <c r="Z27" s="303"/>
      <c r="AA27" s="303"/>
      <c r="AB27" s="303"/>
      <c r="AC27" s="303"/>
      <c r="AD27" s="303"/>
      <c r="AE27" s="303"/>
      <c r="AF27" s="45"/>
      <c r="AG27" s="45"/>
      <c r="AH27" s="45"/>
      <c r="AI27" s="45"/>
      <c r="AJ27" s="45"/>
      <c r="AK27" s="304">
        <f>ROUND(AW51,2)</f>
        <v>0</v>
      </c>
      <c r="AL27" s="303"/>
      <c r="AM27" s="303"/>
      <c r="AN27" s="303"/>
      <c r="AO27" s="303"/>
      <c r="AP27" s="45"/>
      <c r="AQ27" s="47"/>
      <c r="BE27" s="310"/>
    </row>
    <row r="28" spans="2:71" s="2" customFormat="1" ht="14.4" hidden="1" customHeight="1">
      <c r="B28" s="44"/>
      <c r="C28" s="45"/>
      <c r="D28" s="45"/>
      <c r="E28" s="45"/>
      <c r="F28" s="46" t="s">
        <v>45</v>
      </c>
      <c r="G28" s="45"/>
      <c r="H28" s="45"/>
      <c r="I28" s="45"/>
      <c r="J28" s="45"/>
      <c r="K28" s="45"/>
      <c r="L28" s="302">
        <v>0.21</v>
      </c>
      <c r="M28" s="303"/>
      <c r="N28" s="303"/>
      <c r="O28" s="303"/>
      <c r="P28" s="45"/>
      <c r="Q28" s="45"/>
      <c r="R28" s="45"/>
      <c r="S28" s="45"/>
      <c r="T28" s="45"/>
      <c r="U28" s="45"/>
      <c r="V28" s="45"/>
      <c r="W28" s="304">
        <f>ROUND(BB51,2)</f>
        <v>0</v>
      </c>
      <c r="X28" s="303"/>
      <c r="Y28" s="303"/>
      <c r="Z28" s="303"/>
      <c r="AA28" s="303"/>
      <c r="AB28" s="303"/>
      <c r="AC28" s="303"/>
      <c r="AD28" s="303"/>
      <c r="AE28" s="303"/>
      <c r="AF28" s="45"/>
      <c r="AG28" s="45"/>
      <c r="AH28" s="45"/>
      <c r="AI28" s="45"/>
      <c r="AJ28" s="45"/>
      <c r="AK28" s="304">
        <v>0</v>
      </c>
      <c r="AL28" s="303"/>
      <c r="AM28" s="303"/>
      <c r="AN28" s="303"/>
      <c r="AO28" s="303"/>
      <c r="AP28" s="45"/>
      <c r="AQ28" s="47"/>
      <c r="BE28" s="310"/>
    </row>
    <row r="29" spans="2:71" s="2" customFormat="1" ht="14.4" hidden="1" customHeight="1">
      <c r="B29" s="44"/>
      <c r="C29" s="45"/>
      <c r="D29" s="45"/>
      <c r="E29" s="45"/>
      <c r="F29" s="46" t="s">
        <v>46</v>
      </c>
      <c r="G29" s="45"/>
      <c r="H29" s="45"/>
      <c r="I29" s="45"/>
      <c r="J29" s="45"/>
      <c r="K29" s="45"/>
      <c r="L29" s="302">
        <v>0.15</v>
      </c>
      <c r="M29" s="303"/>
      <c r="N29" s="303"/>
      <c r="O29" s="303"/>
      <c r="P29" s="45"/>
      <c r="Q29" s="45"/>
      <c r="R29" s="45"/>
      <c r="S29" s="45"/>
      <c r="T29" s="45"/>
      <c r="U29" s="45"/>
      <c r="V29" s="45"/>
      <c r="W29" s="304">
        <f>ROUND(BC51,2)</f>
        <v>0</v>
      </c>
      <c r="X29" s="303"/>
      <c r="Y29" s="303"/>
      <c r="Z29" s="303"/>
      <c r="AA29" s="303"/>
      <c r="AB29" s="303"/>
      <c r="AC29" s="303"/>
      <c r="AD29" s="303"/>
      <c r="AE29" s="303"/>
      <c r="AF29" s="45"/>
      <c r="AG29" s="45"/>
      <c r="AH29" s="45"/>
      <c r="AI29" s="45"/>
      <c r="AJ29" s="45"/>
      <c r="AK29" s="304">
        <v>0</v>
      </c>
      <c r="AL29" s="303"/>
      <c r="AM29" s="303"/>
      <c r="AN29" s="303"/>
      <c r="AO29" s="303"/>
      <c r="AP29" s="45"/>
      <c r="AQ29" s="47"/>
      <c r="BE29" s="310"/>
    </row>
    <row r="30" spans="2:71" s="2" customFormat="1" ht="14.4" hidden="1" customHeight="1">
      <c r="B30" s="44"/>
      <c r="C30" s="45"/>
      <c r="D30" s="45"/>
      <c r="E30" s="45"/>
      <c r="F30" s="46" t="s">
        <v>47</v>
      </c>
      <c r="G30" s="45"/>
      <c r="H30" s="45"/>
      <c r="I30" s="45"/>
      <c r="J30" s="45"/>
      <c r="K30" s="45"/>
      <c r="L30" s="302">
        <v>0</v>
      </c>
      <c r="M30" s="303"/>
      <c r="N30" s="303"/>
      <c r="O30" s="303"/>
      <c r="P30" s="45"/>
      <c r="Q30" s="45"/>
      <c r="R30" s="45"/>
      <c r="S30" s="45"/>
      <c r="T30" s="45"/>
      <c r="U30" s="45"/>
      <c r="V30" s="45"/>
      <c r="W30" s="304">
        <f>ROUND(BD51,2)</f>
        <v>0</v>
      </c>
      <c r="X30" s="303"/>
      <c r="Y30" s="303"/>
      <c r="Z30" s="303"/>
      <c r="AA30" s="303"/>
      <c r="AB30" s="303"/>
      <c r="AC30" s="303"/>
      <c r="AD30" s="303"/>
      <c r="AE30" s="303"/>
      <c r="AF30" s="45"/>
      <c r="AG30" s="45"/>
      <c r="AH30" s="45"/>
      <c r="AI30" s="45"/>
      <c r="AJ30" s="45"/>
      <c r="AK30" s="304">
        <v>0</v>
      </c>
      <c r="AL30" s="303"/>
      <c r="AM30" s="303"/>
      <c r="AN30" s="303"/>
      <c r="AO30" s="303"/>
      <c r="AP30" s="45"/>
      <c r="AQ30" s="47"/>
      <c r="BE30" s="310"/>
    </row>
    <row r="31" spans="2:71" s="1" customFormat="1" ht="6.9" customHeight="1"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42"/>
      <c r="BE31" s="310"/>
    </row>
    <row r="32" spans="2:71" s="1" customFormat="1" ht="25.95" customHeight="1">
      <c r="B32" s="38"/>
      <c r="C32" s="48"/>
      <c r="D32" s="49" t="s">
        <v>48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1" t="s">
        <v>49</v>
      </c>
      <c r="U32" s="50"/>
      <c r="V32" s="50"/>
      <c r="W32" s="50"/>
      <c r="X32" s="305" t="s">
        <v>50</v>
      </c>
      <c r="Y32" s="306"/>
      <c r="Z32" s="306"/>
      <c r="AA32" s="306"/>
      <c r="AB32" s="306"/>
      <c r="AC32" s="50"/>
      <c r="AD32" s="50"/>
      <c r="AE32" s="50"/>
      <c r="AF32" s="50"/>
      <c r="AG32" s="50"/>
      <c r="AH32" s="50"/>
      <c r="AI32" s="50"/>
      <c r="AJ32" s="50"/>
      <c r="AK32" s="307">
        <f>SUM(AK23:AK30)</f>
        <v>0</v>
      </c>
      <c r="AL32" s="306"/>
      <c r="AM32" s="306"/>
      <c r="AN32" s="306"/>
      <c r="AO32" s="308"/>
      <c r="AP32" s="48"/>
      <c r="AQ32" s="52"/>
      <c r="BE32" s="310"/>
    </row>
    <row r="33" spans="2:56" s="1" customFormat="1" ht="6.9" customHeight="1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42"/>
    </row>
    <row r="34" spans="2:56" s="1" customFormat="1" ht="6.9" customHeight="1"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5"/>
    </row>
    <row r="38" spans="2:56" s="1" customFormat="1" ht="6.9" customHeight="1"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38"/>
    </row>
    <row r="39" spans="2:56" s="1" customFormat="1" ht="36.9" customHeight="1">
      <c r="B39" s="38"/>
      <c r="C39" s="58" t="s">
        <v>51</v>
      </c>
      <c r="AR39" s="38"/>
    </row>
    <row r="40" spans="2:56" s="1" customFormat="1" ht="6.9" customHeight="1">
      <c r="B40" s="38"/>
      <c r="AR40" s="38"/>
    </row>
    <row r="41" spans="2:56" s="3" customFormat="1" ht="14.4" customHeight="1">
      <c r="B41" s="59"/>
      <c r="C41" s="60" t="s">
        <v>16</v>
      </c>
      <c r="L41" s="3" t="str">
        <f>K5</f>
        <v>z082072018</v>
      </c>
      <c r="AR41" s="59"/>
    </row>
    <row r="42" spans="2:56" s="4" customFormat="1" ht="36.9" customHeight="1">
      <c r="B42" s="61"/>
      <c r="C42" s="62" t="s">
        <v>19</v>
      </c>
      <c r="L42" s="290" t="str">
        <f>K6</f>
        <v>Ondříčkova 385-391 - ZTI - Ležaté potrubí</v>
      </c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R42" s="61"/>
    </row>
    <row r="43" spans="2:56" s="1" customFormat="1" ht="6.9" customHeight="1">
      <c r="B43" s="38"/>
      <c r="AR43" s="38"/>
    </row>
    <row r="44" spans="2:56" s="1" customFormat="1" ht="13.2">
      <c r="B44" s="38"/>
      <c r="C44" s="60" t="s">
        <v>25</v>
      </c>
      <c r="L44" s="63" t="str">
        <f>IF(K8="","",K8)</f>
        <v xml:space="preserve">Praha </v>
      </c>
      <c r="AI44" s="60" t="s">
        <v>27</v>
      </c>
      <c r="AM44" s="292" t="str">
        <f>IF(AN8= "","",AN8)</f>
        <v>21. 8. 2018</v>
      </c>
      <c r="AN44" s="292"/>
      <c r="AR44" s="38"/>
    </row>
    <row r="45" spans="2:56" s="1" customFormat="1" ht="6.9" customHeight="1">
      <c r="B45" s="38"/>
      <c r="AR45" s="38"/>
    </row>
    <row r="46" spans="2:56" s="1" customFormat="1" ht="13.2">
      <c r="B46" s="38"/>
      <c r="C46" s="60" t="s">
        <v>29</v>
      </c>
      <c r="L46" s="3" t="str">
        <f>IF(E11= "","",E11)</f>
        <v xml:space="preserve"> </v>
      </c>
      <c r="AI46" s="60" t="s">
        <v>36</v>
      </c>
      <c r="AM46" s="293" t="str">
        <f>IF(E17="","",E17)</f>
        <v xml:space="preserve"> </v>
      </c>
      <c r="AN46" s="293"/>
      <c r="AO46" s="293"/>
      <c r="AP46" s="293"/>
      <c r="AR46" s="38"/>
      <c r="AS46" s="294" t="s">
        <v>52</v>
      </c>
      <c r="AT46" s="295"/>
      <c r="AU46" s="65"/>
      <c r="AV46" s="65"/>
      <c r="AW46" s="65"/>
      <c r="AX46" s="65"/>
      <c r="AY46" s="65"/>
      <c r="AZ46" s="65"/>
      <c r="BA46" s="65"/>
      <c r="BB46" s="65"/>
      <c r="BC46" s="65"/>
      <c r="BD46" s="66"/>
    </row>
    <row r="47" spans="2:56" s="1" customFormat="1" ht="13.2">
      <c r="B47" s="38"/>
      <c r="C47" s="60" t="s">
        <v>33</v>
      </c>
      <c r="L47" s="3" t="str">
        <f>IF(E14= "Vyplň údaj","",E14)</f>
        <v/>
      </c>
      <c r="AR47" s="38"/>
      <c r="AS47" s="296"/>
      <c r="AT47" s="297"/>
      <c r="AU47" s="39"/>
      <c r="AV47" s="39"/>
      <c r="AW47" s="39"/>
      <c r="AX47" s="39"/>
      <c r="AY47" s="39"/>
      <c r="AZ47" s="39"/>
      <c r="BA47" s="39"/>
      <c r="BB47" s="39"/>
      <c r="BC47" s="39"/>
      <c r="BD47" s="67"/>
    </row>
    <row r="48" spans="2:56" s="1" customFormat="1" ht="10.8" customHeight="1">
      <c r="B48" s="38"/>
      <c r="AR48" s="38"/>
      <c r="AS48" s="296"/>
      <c r="AT48" s="297"/>
      <c r="AU48" s="39"/>
      <c r="AV48" s="39"/>
      <c r="AW48" s="39"/>
      <c r="AX48" s="39"/>
      <c r="AY48" s="39"/>
      <c r="AZ48" s="39"/>
      <c r="BA48" s="39"/>
      <c r="BB48" s="39"/>
      <c r="BC48" s="39"/>
      <c r="BD48" s="67"/>
    </row>
    <row r="49" spans="1:90" s="1" customFormat="1" ht="29.25" customHeight="1">
      <c r="B49" s="38"/>
      <c r="C49" s="298" t="s">
        <v>53</v>
      </c>
      <c r="D49" s="299"/>
      <c r="E49" s="299"/>
      <c r="F49" s="299"/>
      <c r="G49" s="299"/>
      <c r="H49" s="68"/>
      <c r="I49" s="300" t="s">
        <v>54</v>
      </c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301" t="s">
        <v>55</v>
      </c>
      <c r="AH49" s="299"/>
      <c r="AI49" s="299"/>
      <c r="AJ49" s="299"/>
      <c r="AK49" s="299"/>
      <c r="AL49" s="299"/>
      <c r="AM49" s="299"/>
      <c r="AN49" s="300" t="s">
        <v>56</v>
      </c>
      <c r="AO49" s="299"/>
      <c r="AP49" s="299"/>
      <c r="AQ49" s="69" t="s">
        <v>57</v>
      </c>
      <c r="AR49" s="38"/>
      <c r="AS49" s="70" t="s">
        <v>58</v>
      </c>
      <c r="AT49" s="71" t="s">
        <v>59</v>
      </c>
      <c r="AU49" s="71" t="s">
        <v>60</v>
      </c>
      <c r="AV49" s="71" t="s">
        <v>61</v>
      </c>
      <c r="AW49" s="71" t="s">
        <v>62</v>
      </c>
      <c r="AX49" s="71" t="s">
        <v>63</v>
      </c>
      <c r="AY49" s="71" t="s">
        <v>64</v>
      </c>
      <c r="AZ49" s="71" t="s">
        <v>65</v>
      </c>
      <c r="BA49" s="71" t="s">
        <v>66</v>
      </c>
      <c r="BB49" s="71" t="s">
        <v>67</v>
      </c>
      <c r="BC49" s="71" t="s">
        <v>68</v>
      </c>
      <c r="BD49" s="72" t="s">
        <v>69</v>
      </c>
    </row>
    <row r="50" spans="1:90" s="1" customFormat="1" ht="10.8" customHeight="1">
      <c r="B50" s="38"/>
      <c r="AR50" s="38"/>
      <c r="AS50" s="73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6"/>
    </row>
    <row r="51" spans="1:90" s="4" customFormat="1" ht="32.4" customHeight="1">
      <c r="B51" s="61"/>
      <c r="C51" s="74" t="s">
        <v>70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288">
        <f>ROUND(AG52,2)</f>
        <v>0</v>
      </c>
      <c r="AH51" s="288"/>
      <c r="AI51" s="288"/>
      <c r="AJ51" s="288"/>
      <c r="AK51" s="288"/>
      <c r="AL51" s="288"/>
      <c r="AM51" s="288"/>
      <c r="AN51" s="289">
        <f>SUM(AG51,AT51)</f>
        <v>0</v>
      </c>
      <c r="AO51" s="289"/>
      <c r="AP51" s="289"/>
      <c r="AQ51" s="76" t="s">
        <v>5</v>
      </c>
      <c r="AR51" s="61"/>
      <c r="AS51" s="77">
        <f>ROUND(AS52,2)</f>
        <v>0</v>
      </c>
      <c r="AT51" s="78">
        <f>ROUND(SUM(AV51:AW51),2)</f>
        <v>0</v>
      </c>
      <c r="AU51" s="79">
        <f>ROUND(AU52,5)</f>
        <v>0</v>
      </c>
      <c r="AV51" s="78">
        <f>ROUND(AZ51*L26,2)</f>
        <v>0</v>
      </c>
      <c r="AW51" s="78">
        <f>ROUND(BA51*L27,2)</f>
        <v>0</v>
      </c>
      <c r="AX51" s="78">
        <f>ROUND(BB51*L26,2)</f>
        <v>0</v>
      </c>
      <c r="AY51" s="78">
        <f>ROUND(BC51*L27,2)</f>
        <v>0</v>
      </c>
      <c r="AZ51" s="78">
        <f>ROUND(AZ52,2)</f>
        <v>0</v>
      </c>
      <c r="BA51" s="78">
        <f>ROUND(BA52,2)</f>
        <v>0</v>
      </c>
      <c r="BB51" s="78">
        <f>ROUND(BB52,2)</f>
        <v>0</v>
      </c>
      <c r="BC51" s="78">
        <f>ROUND(BC52,2)</f>
        <v>0</v>
      </c>
      <c r="BD51" s="80">
        <f>ROUND(BD52,2)</f>
        <v>0</v>
      </c>
      <c r="BS51" s="62" t="s">
        <v>71</v>
      </c>
      <c r="BT51" s="62" t="s">
        <v>72</v>
      </c>
      <c r="BV51" s="62" t="s">
        <v>73</v>
      </c>
      <c r="BW51" s="62" t="s">
        <v>7</v>
      </c>
      <c r="BX51" s="62" t="s">
        <v>74</v>
      </c>
      <c r="CL51" s="62" t="s">
        <v>5</v>
      </c>
    </row>
    <row r="52" spans="1:90" s="5" customFormat="1" ht="34.799999999999997" customHeight="1">
      <c r="A52" s="81" t="s">
        <v>75</v>
      </c>
      <c r="B52" s="82"/>
      <c r="C52" s="83"/>
      <c r="D52" s="287" t="s">
        <v>17</v>
      </c>
      <c r="E52" s="287"/>
      <c r="F52" s="287"/>
      <c r="G52" s="287"/>
      <c r="H52" s="287"/>
      <c r="I52" s="84"/>
      <c r="J52" s="287" t="s">
        <v>20</v>
      </c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5">
        <f>'z082072018 - Ondříčkova 3...'!J25</f>
        <v>0</v>
      </c>
      <c r="AH52" s="286"/>
      <c r="AI52" s="286"/>
      <c r="AJ52" s="286"/>
      <c r="AK52" s="286"/>
      <c r="AL52" s="286"/>
      <c r="AM52" s="286"/>
      <c r="AN52" s="285">
        <f>SUM(AG52,AT52)</f>
        <v>0</v>
      </c>
      <c r="AO52" s="286"/>
      <c r="AP52" s="286"/>
      <c r="AQ52" s="85" t="s">
        <v>76</v>
      </c>
      <c r="AR52" s="82"/>
      <c r="AS52" s="86">
        <v>0</v>
      </c>
      <c r="AT52" s="87">
        <f>ROUND(SUM(AV52:AW52),2)</f>
        <v>0</v>
      </c>
      <c r="AU52" s="88">
        <f>'z082072018 - Ondříčkova 3...'!P95</f>
        <v>0</v>
      </c>
      <c r="AV52" s="87">
        <f>'z082072018 - Ondříčkova 3...'!J28</f>
        <v>0</v>
      </c>
      <c r="AW52" s="87">
        <f>'z082072018 - Ondříčkova 3...'!J29</f>
        <v>0</v>
      </c>
      <c r="AX52" s="87">
        <f>'z082072018 - Ondříčkova 3...'!J30</f>
        <v>0</v>
      </c>
      <c r="AY52" s="87">
        <f>'z082072018 - Ondříčkova 3...'!J31</f>
        <v>0</v>
      </c>
      <c r="AZ52" s="87">
        <f>'z082072018 - Ondříčkova 3...'!F28</f>
        <v>0</v>
      </c>
      <c r="BA52" s="87">
        <f>'z082072018 - Ondříčkova 3...'!F29</f>
        <v>0</v>
      </c>
      <c r="BB52" s="87">
        <f>'z082072018 - Ondříčkova 3...'!F30</f>
        <v>0</v>
      </c>
      <c r="BC52" s="87">
        <f>'z082072018 - Ondříčkova 3...'!F31</f>
        <v>0</v>
      </c>
      <c r="BD52" s="89">
        <f>'z082072018 - Ondříčkova 3...'!F32</f>
        <v>0</v>
      </c>
      <c r="BT52" s="90" t="s">
        <v>24</v>
      </c>
      <c r="BU52" s="90" t="s">
        <v>77</v>
      </c>
      <c r="BV52" s="90" t="s">
        <v>73</v>
      </c>
      <c r="BW52" s="90" t="s">
        <v>7</v>
      </c>
      <c r="BX52" s="90" t="s">
        <v>74</v>
      </c>
      <c r="CL52" s="90" t="s">
        <v>5</v>
      </c>
    </row>
    <row r="53" spans="1:90" s="1" customFormat="1" ht="30" customHeight="1">
      <c r="B53" s="38"/>
      <c r="AR53" s="38"/>
    </row>
    <row r="54" spans="1:90" s="1" customFormat="1" ht="6.9" customHeight="1"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38"/>
    </row>
  </sheetData>
  <mergeCells count="41">
    <mergeCell ref="W27:AE27"/>
    <mergeCell ref="AK27:AO27"/>
    <mergeCell ref="L28: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30:AE30"/>
    <mergeCell ref="AK30:AO30"/>
    <mergeCell ref="X32:AB32"/>
    <mergeCell ref="AK32:AO32"/>
    <mergeCell ref="W28:AE28"/>
    <mergeCell ref="AK28:AO28"/>
    <mergeCell ref="AR2:BE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</mergeCells>
  <hyperlinks>
    <hyperlink ref="K1:S1" location="C2" display="1) Rekapitulace stavby"/>
    <hyperlink ref="W1:AI1" location="C51" display="2) Rekapitulace objektů stavby a soupisů prací"/>
    <hyperlink ref="A52" location="'z082072018 - Ondříčkova 3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56"/>
  <sheetViews>
    <sheetView showGridLines="0" tabSelected="1" workbookViewId="0">
      <pane ySplit="1" topLeftCell="A2" activePane="bottomLeft" state="frozen"/>
      <selection pane="bottomLeft"/>
    </sheetView>
  </sheetViews>
  <sheetFormatPr defaultRowHeight="12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4.7109375" customWidth="1"/>
    <col min="6" max="6" width="64.28515625" customWidth="1"/>
    <col min="7" max="7" width="7.42578125" customWidth="1"/>
    <col min="8" max="8" width="9.5703125" customWidth="1"/>
    <col min="9" max="9" width="10.85546875" style="91" customWidth="1"/>
    <col min="10" max="10" width="20.140625" customWidth="1"/>
    <col min="11" max="11" width="13.28515625" customWidth="1"/>
    <col min="13" max="18" width="9.140625" hidden="1"/>
    <col min="19" max="19" width="7" hidden="1" customWidth="1"/>
    <col min="20" max="20" width="25.425781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  <col min="44" max="65" width="9.140625" hidden="1"/>
  </cols>
  <sheetData>
    <row r="1" spans="1:70" ht="21.75" customHeight="1">
      <c r="A1" s="18"/>
      <c r="B1" s="92"/>
      <c r="C1" s="92"/>
      <c r="D1" s="93" t="s">
        <v>1</v>
      </c>
      <c r="E1" s="92"/>
      <c r="F1" s="94" t="s">
        <v>78</v>
      </c>
      <c r="G1" s="323" t="s">
        <v>79</v>
      </c>
      <c r="H1" s="323"/>
      <c r="I1" s="95"/>
      <c r="J1" s="94" t="s">
        <v>80</v>
      </c>
      <c r="K1" s="93" t="s">
        <v>81</v>
      </c>
      <c r="L1" s="94" t="s">
        <v>82</v>
      </c>
      <c r="M1" s="94"/>
      <c r="N1" s="94"/>
      <c r="O1" s="94"/>
      <c r="P1" s="94"/>
      <c r="Q1" s="94"/>
      <c r="R1" s="94"/>
      <c r="S1" s="94"/>
      <c r="T1" s="94"/>
      <c r="U1" s="17"/>
      <c r="V1" s="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spans="1:70" ht="36.9" customHeight="1">
      <c r="L2" s="283" t="s">
        <v>8</v>
      </c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21" t="s">
        <v>7</v>
      </c>
    </row>
    <row r="3" spans="1:70" ht="6.9" customHeight="1">
      <c r="B3" s="22"/>
      <c r="C3" s="23"/>
      <c r="D3" s="23"/>
      <c r="E3" s="23"/>
      <c r="F3" s="23"/>
      <c r="G3" s="23"/>
      <c r="H3" s="23"/>
      <c r="I3" s="96"/>
      <c r="J3" s="23"/>
      <c r="K3" s="24"/>
      <c r="AT3" s="21" t="s">
        <v>24</v>
      </c>
    </row>
    <row r="4" spans="1:70" ht="36.9" customHeight="1">
      <c r="B4" s="25"/>
      <c r="C4" s="26"/>
      <c r="D4" s="27" t="s">
        <v>83</v>
      </c>
      <c r="E4" s="26"/>
      <c r="F4" s="26"/>
      <c r="G4" s="26"/>
      <c r="H4" s="26"/>
      <c r="I4" s="97"/>
      <c r="J4" s="26"/>
      <c r="K4" s="28"/>
      <c r="M4" s="29" t="s">
        <v>13</v>
      </c>
      <c r="AT4" s="21" t="s">
        <v>6</v>
      </c>
    </row>
    <row r="5" spans="1:70" ht="6.9" customHeight="1">
      <c r="B5" s="25"/>
      <c r="C5" s="26"/>
      <c r="D5" s="26"/>
      <c r="E5" s="26"/>
      <c r="F5" s="26"/>
      <c r="G5" s="26"/>
      <c r="H5" s="26"/>
      <c r="I5" s="97"/>
      <c r="J5" s="26"/>
      <c r="K5" s="28"/>
    </row>
    <row r="6" spans="1:70" s="1" customFormat="1" ht="13.2">
      <c r="B6" s="38"/>
      <c r="C6" s="39"/>
      <c r="D6" s="34" t="s">
        <v>19</v>
      </c>
      <c r="E6" s="39"/>
      <c r="F6" s="39"/>
      <c r="G6" s="39"/>
      <c r="H6" s="39"/>
      <c r="I6" s="98"/>
      <c r="J6" s="39"/>
      <c r="K6" s="42"/>
    </row>
    <row r="7" spans="1:70" s="1" customFormat="1" ht="36.9" customHeight="1">
      <c r="B7" s="38"/>
      <c r="C7" s="39"/>
      <c r="D7" s="39"/>
      <c r="E7" s="320" t="s">
        <v>20</v>
      </c>
      <c r="F7" s="321"/>
      <c r="G7" s="321"/>
      <c r="H7" s="321"/>
      <c r="I7" s="98"/>
      <c r="J7" s="39"/>
      <c r="K7" s="42"/>
    </row>
    <row r="8" spans="1:70" s="1" customFormat="1">
      <c r="B8" s="38"/>
      <c r="C8" s="39"/>
      <c r="D8" s="39"/>
      <c r="E8" s="39"/>
      <c r="F8" s="39"/>
      <c r="G8" s="39"/>
      <c r="H8" s="39"/>
      <c r="I8" s="98"/>
      <c r="J8" s="39"/>
      <c r="K8" s="42"/>
    </row>
    <row r="9" spans="1:70" s="1" customFormat="1" ht="14.4" customHeight="1">
      <c r="B9" s="38"/>
      <c r="C9" s="39"/>
      <c r="D9" s="34" t="s">
        <v>22</v>
      </c>
      <c r="E9" s="39"/>
      <c r="F9" s="32" t="s">
        <v>5</v>
      </c>
      <c r="G9" s="39"/>
      <c r="H9" s="39"/>
      <c r="I9" s="99" t="s">
        <v>23</v>
      </c>
      <c r="J9" s="32" t="s">
        <v>5</v>
      </c>
      <c r="K9" s="42"/>
    </row>
    <row r="10" spans="1:70" s="1" customFormat="1" ht="14.4" customHeight="1">
      <c r="B10" s="38"/>
      <c r="C10" s="39"/>
      <c r="D10" s="34" t="s">
        <v>25</v>
      </c>
      <c r="E10" s="39"/>
      <c r="F10" s="32" t="s">
        <v>26</v>
      </c>
      <c r="G10" s="39"/>
      <c r="H10" s="39"/>
      <c r="I10" s="99" t="s">
        <v>27</v>
      </c>
      <c r="J10" s="100" t="str">
        <f>'Rekapitulace stavby'!AN8</f>
        <v>21. 8. 2018</v>
      </c>
      <c r="K10" s="42"/>
    </row>
    <row r="11" spans="1:70" s="1" customFormat="1" ht="10.8" customHeight="1">
      <c r="B11" s="38"/>
      <c r="C11" s="39"/>
      <c r="D11" s="39"/>
      <c r="E11" s="39"/>
      <c r="F11" s="39"/>
      <c r="G11" s="39"/>
      <c r="H11" s="39"/>
      <c r="I11" s="98"/>
      <c r="J11" s="39"/>
      <c r="K11" s="42"/>
    </row>
    <row r="12" spans="1:70" s="1" customFormat="1" ht="14.4" customHeight="1">
      <c r="B12" s="38"/>
      <c r="C12" s="39"/>
      <c r="D12" s="34" t="s">
        <v>29</v>
      </c>
      <c r="E12" s="39"/>
      <c r="F12" s="39"/>
      <c r="G12" s="39"/>
      <c r="H12" s="39"/>
      <c r="I12" s="99" t="s">
        <v>30</v>
      </c>
      <c r="J12" s="32" t="str">
        <f>IF('Rekapitulace stavby'!AN10="","",'Rekapitulace stavby'!AN10)</f>
        <v/>
      </c>
      <c r="K12" s="42"/>
    </row>
    <row r="13" spans="1:70" s="1" customFormat="1" ht="18" customHeight="1">
      <c r="B13" s="38"/>
      <c r="C13" s="39"/>
      <c r="D13" s="39"/>
      <c r="E13" s="32" t="str">
        <f>IF('Rekapitulace stavby'!E11="","",'Rekapitulace stavby'!E11)</f>
        <v xml:space="preserve"> </v>
      </c>
      <c r="F13" s="39"/>
      <c r="G13" s="39"/>
      <c r="H13" s="39"/>
      <c r="I13" s="99" t="s">
        <v>32</v>
      </c>
      <c r="J13" s="32" t="str">
        <f>IF('Rekapitulace stavby'!AN11="","",'Rekapitulace stavby'!AN11)</f>
        <v/>
      </c>
      <c r="K13" s="42"/>
    </row>
    <row r="14" spans="1:70" s="1" customFormat="1" ht="6.9" customHeight="1">
      <c r="B14" s="38"/>
      <c r="C14" s="39"/>
      <c r="D14" s="39"/>
      <c r="E14" s="39"/>
      <c r="F14" s="39"/>
      <c r="G14" s="39"/>
      <c r="H14" s="39"/>
      <c r="I14" s="98"/>
      <c r="J14" s="39"/>
      <c r="K14" s="42"/>
    </row>
    <row r="15" spans="1:70" s="1" customFormat="1" ht="14.4" customHeight="1">
      <c r="B15" s="38"/>
      <c r="C15" s="39"/>
      <c r="D15" s="34" t="s">
        <v>33</v>
      </c>
      <c r="E15" s="39"/>
      <c r="F15" s="39"/>
      <c r="G15" s="39"/>
      <c r="H15" s="39"/>
      <c r="I15" s="99" t="s">
        <v>30</v>
      </c>
      <c r="J15" s="32" t="str">
        <f>IF('Rekapitulace stavby'!AN13="Vyplň údaj","",IF('Rekapitulace stavby'!AN13="","",'Rekapitulace stavby'!AN13))</f>
        <v/>
      </c>
      <c r="K15" s="42"/>
    </row>
    <row r="16" spans="1:70" s="1" customFormat="1" ht="18" customHeight="1">
      <c r="B16" s="38"/>
      <c r="C16" s="39"/>
      <c r="D16" s="39"/>
      <c r="E16" s="32" t="str">
        <f>IF('Rekapitulace stavby'!E14="Vyplň údaj","",IF('Rekapitulace stavby'!E14="","",'Rekapitulace stavby'!E14))</f>
        <v/>
      </c>
      <c r="F16" s="39"/>
      <c r="G16" s="39"/>
      <c r="H16" s="39"/>
      <c r="I16" s="99" t="s">
        <v>32</v>
      </c>
      <c r="J16" s="32" t="str">
        <f>IF('Rekapitulace stavby'!AN14="Vyplň údaj","",IF('Rekapitulace stavby'!AN14="","",'Rekapitulace stavby'!AN14))</f>
        <v/>
      </c>
      <c r="K16" s="42"/>
    </row>
    <row r="17" spans="2:11" s="1" customFormat="1" ht="6.9" customHeight="1">
      <c r="B17" s="38"/>
      <c r="C17" s="39"/>
      <c r="D17" s="39"/>
      <c r="E17" s="39"/>
      <c r="F17" s="39"/>
      <c r="G17" s="39"/>
      <c r="H17" s="39"/>
      <c r="I17" s="98"/>
      <c r="J17" s="39"/>
      <c r="K17" s="42"/>
    </row>
    <row r="18" spans="2:11" s="1" customFormat="1" ht="14.4" customHeight="1">
      <c r="B18" s="38"/>
      <c r="C18" s="39"/>
      <c r="D18" s="34" t="s">
        <v>36</v>
      </c>
      <c r="E18" s="39"/>
      <c r="F18" s="39"/>
      <c r="G18" s="39"/>
      <c r="H18" s="39"/>
      <c r="I18" s="99" t="s">
        <v>30</v>
      </c>
      <c r="J18" s="32" t="str">
        <f>IF('Rekapitulace stavby'!AN16="","",'Rekapitulace stavby'!AN16)</f>
        <v/>
      </c>
      <c r="K18" s="42"/>
    </row>
    <row r="19" spans="2:11" s="1" customFormat="1" ht="18" customHeight="1">
      <c r="B19" s="38"/>
      <c r="C19" s="39"/>
      <c r="D19" s="39"/>
      <c r="E19" s="32" t="str">
        <f>IF('Rekapitulace stavby'!E17="","",'Rekapitulace stavby'!E17)</f>
        <v xml:space="preserve"> </v>
      </c>
      <c r="F19" s="39"/>
      <c r="G19" s="39"/>
      <c r="H19" s="39"/>
      <c r="I19" s="99" t="s">
        <v>32</v>
      </c>
      <c r="J19" s="32" t="str">
        <f>IF('Rekapitulace stavby'!AN17="","",'Rekapitulace stavby'!AN17)</f>
        <v/>
      </c>
      <c r="K19" s="42"/>
    </row>
    <row r="20" spans="2:11" s="1" customFormat="1" ht="6.9" customHeight="1">
      <c r="B20" s="38"/>
      <c r="C20" s="39"/>
      <c r="D20" s="39"/>
      <c r="E20" s="39"/>
      <c r="F20" s="39"/>
      <c r="G20" s="39"/>
      <c r="H20" s="39"/>
      <c r="I20" s="98"/>
      <c r="J20" s="39"/>
      <c r="K20" s="42"/>
    </row>
    <row r="21" spans="2:11" s="1" customFormat="1" ht="14.4" customHeight="1">
      <c r="B21" s="38"/>
      <c r="C21" s="39"/>
      <c r="D21" s="34" t="s">
        <v>37</v>
      </c>
      <c r="E21" s="39"/>
      <c r="F21" s="39"/>
      <c r="G21" s="39"/>
      <c r="H21" s="39"/>
      <c r="I21" s="98"/>
      <c r="J21" s="39"/>
      <c r="K21" s="42"/>
    </row>
    <row r="22" spans="2:11" s="6" customFormat="1" ht="20.399999999999999" customHeight="1">
      <c r="B22" s="101"/>
      <c r="C22" s="102"/>
      <c r="D22" s="102"/>
      <c r="E22" s="316" t="s">
        <v>5</v>
      </c>
      <c r="F22" s="316"/>
      <c r="G22" s="316"/>
      <c r="H22" s="316"/>
      <c r="I22" s="103"/>
      <c r="J22" s="102"/>
      <c r="K22" s="104"/>
    </row>
    <row r="23" spans="2:11" s="1" customFormat="1" ht="6.9" customHeight="1">
      <c r="B23" s="38"/>
      <c r="C23" s="39"/>
      <c r="D23" s="39"/>
      <c r="E23" s="39"/>
      <c r="F23" s="39"/>
      <c r="G23" s="39"/>
      <c r="H23" s="39"/>
      <c r="I23" s="98"/>
      <c r="J23" s="39"/>
      <c r="K23" s="42"/>
    </row>
    <row r="24" spans="2:11" s="1" customFormat="1" ht="6.9" customHeight="1">
      <c r="B24" s="38"/>
      <c r="C24" s="39"/>
      <c r="D24" s="65"/>
      <c r="E24" s="65"/>
      <c r="F24" s="65"/>
      <c r="G24" s="65"/>
      <c r="H24" s="65"/>
      <c r="I24" s="105"/>
      <c r="J24" s="65"/>
      <c r="K24" s="106"/>
    </row>
    <row r="25" spans="2:11" s="1" customFormat="1" ht="25.35" customHeight="1">
      <c r="B25" s="38"/>
      <c r="C25" s="39"/>
      <c r="D25" s="107" t="s">
        <v>38</v>
      </c>
      <c r="E25" s="39"/>
      <c r="F25" s="39"/>
      <c r="G25" s="39"/>
      <c r="H25" s="39"/>
      <c r="I25" s="98"/>
      <c r="J25" s="108">
        <f>ROUND(J95,2)</f>
        <v>0</v>
      </c>
      <c r="K25" s="42"/>
    </row>
    <row r="26" spans="2:11" s="1" customFormat="1" ht="6.9" customHeight="1">
      <c r="B26" s="38"/>
      <c r="C26" s="39"/>
      <c r="D26" s="65"/>
      <c r="E26" s="65"/>
      <c r="F26" s="65"/>
      <c r="G26" s="65"/>
      <c r="H26" s="65"/>
      <c r="I26" s="105"/>
      <c r="J26" s="65"/>
      <c r="K26" s="106"/>
    </row>
    <row r="27" spans="2:11" s="1" customFormat="1" ht="14.4" customHeight="1">
      <c r="B27" s="38"/>
      <c r="C27" s="39"/>
      <c r="D27" s="39"/>
      <c r="E27" s="39"/>
      <c r="F27" s="43" t="s">
        <v>40</v>
      </c>
      <c r="G27" s="39"/>
      <c r="H27" s="39"/>
      <c r="I27" s="109" t="s">
        <v>39</v>
      </c>
      <c r="J27" s="43" t="s">
        <v>41</v>
      </c>
      <c r="K27" s="42"/>
    </row>
    <row r="28" spans="2:11" s="1" customFormat="1" ht="14.4" customHeight="1">
      <c r="B28" s="38"/>
      <c r="C28" s="39"/>
      <c r="D28" s="46" t="s">
        <v>42</v>
      </c>
      <c r="E28" s="46" t="s">
        <v>43</v>
      </c>
      <c r="F28" s="110">
        <f>ROUND(SUM(BE95:BE255), 2)</f>
        <v>0</v>
      </c>
      <c r="G28" s="39"/>
      <c r="H28" s="39"/>
      <c r="I28" s="111">
        <v>0.21</v>
      </c>
      <c r="J28" s="110">
        <f>ROUND(ROUND((SUM(BE95:BE255)), 2)*I28, 2)</f>
        <v>0</v>
      </c>
      <c r="K28" s="42"/>
    </row>
    <row r="29" spans="2:11" s="1" customFormat="1" ht="14.4" customHeight="1">
      <c r="B29" s="38"/>
      <c r="C29" s="39"/>
      <c r="D29" s="39"/>
      <c r="E29" s="46" t="s">
        <v>44</v>
      </c>
      <c r="F29" s="110">
        <f>ROUND(SUM(BF95:BF255), 2)</f>
        <v>0</v>
      </c>
      <c r="G29" s="39"/>
      <c r="H29" s="39"/>
      <c r="I29" s="111">
        <v>0.15</v>
      </c>
      <c r="J29" s="110">
        <f>ROUND(ROUND((SUM(BF95:BF255)), 2)*I29, 2)</f>
        <v>0</v>
      </c>
      <c r="K29" s="42"/>
    </row>
    <row r="30" spans="2:11" s="1" customFormat="1" ht="14.4" hidden="1" customHeight="1">
      <c r="B30" s="38"/>
      <c r="C30" s="39"/>
      <c r="D30" s="39"/>
      <c r="E30" s="46" t="s">
        <v>45</v>
      </c>
      <c r="F30" s="110">
        <f>ROUND(SUM(BG95:BG255), 2)</f>
        <v>0</v>
      </c>
      <c r="G30" s="39"/>
      <c r="H30" s="39"/>
      <c r="I30" s="111">
        <v>0.21</v>
      </c>
      <c r="J30" s="110">
        <v>0</v>
      </c>
      <c r="K30" s="42"/>
    </row>
    <row r="31" spans="2:11" s="1" customFormat="1" ht="14.4" hidden="1" customHeight="1">
      <c r="B31" s="38"/>
      <c r="C31" s="39"/>
      <c r="D31" s="39"/>
      <c r="E31" s="46" t="s">
        <v>46</v>
      </c>
      <c r="F31" s="110">
        <f>ROUND(SUM(BH95:BH255), 2)</f>
        <v>0</v>
      </c>
      <c r="G31" s="39"/>
      <c r="H31" s="39"/>
      <c r="I31" s="111">
        <v>0.15</v>
      </c>
      <c r="J31" s="110">
        <v>0</v>
      </c>
      <c r="K31" s="42"/>
    </row>
    <row r="32" spans="2:11" s="1" customFormat="1" ht="14.4" hidden="1" customHeight="1">
      <c r="B32" s="38"/>
      <c r="C32" s="39"/>
      <c r="D32" s="39"/>
      <c r="E32" s="46" t="s">
        <v>47</v>
      </c>
      <c r="F32" s="110">
        <f>ROUND(SUM(BI95:BI255), 2)</f>
        <v>0</v>
      </c>
      <c r="G32" s="39"/>
      <c r="H32" s="39"/>
      <c r="I32" s="111">
        <v>0</v>
      </c>
      <c r="J32" s="110">
        <v>0</v>
      </c>
      <c r="K32" s="42"/>
    </row>
    <row r="33" spans="2:11" s="1" customFormat="1" ht="6.9" customHeight="1">
      <c r="B33" s="38"/>
      <c r="C33" s="39"/>
      <c r="D33" s="39"/>
      <c r="E33" s="39"/>
      <c r="F33" s="39"/>
      <c r="G33" s="39"/>
      <c r="H33" s="39"/>
      <c r="I33" s="98"/>
      <c r="J33" s="39"/>
      <c r="K33" s="42"/>
    </row>
    <row r="34" spans="2:11" s="1" customFormat="1" ht="25.35" customHeight="1">
      <c r="B34" s="38"/>
      <c r="C34" s="112"/>
      <c r="D34" s="113" t="s">
        <v>48</v>
      </c>
      <c r="E34" s="68"/>
      <c r="F34" s="68"/>
      <c r="G34" s="114" t="s">
        <v>49</v>
      </c>
      <c r="H34" s="115" t="s">
        <v>50</v>
      </c>
      <c r="I34" s="116"/>
      <c r="J34" s="117">
        <f>SUM(J25:J32)</f>
        <v>0</v>
      </c>
      <c r="K34" s="118"/>
    </row>
    <row r="35" spans="2:11" s="1" customFormat="1" ht="14.4" customHeight="1">
      <c r="B35" s="53"/>
      <c r="C35" s="54"/>
      <c r="D35" s="54"/>
      <c r="E35" s="54"/>
      <c r="F35" s="54"/>
      <c r="G35" s="54"/>
      <c r="H35" s="54"/>
      <c r="I35" s="119"/>
      <c r="J35" s="54"/>
      <c r="K35" s="55"/>
    </row>
    <row r="39" spans="2:11" s="1" customFormat="1" ht="6.9" customHeight="1">
      <c r="B39" s="56"/>
      <c r="C39" s="57"/>
      <c r="D39" s="57"/>
      <c r="E39" s="57"/>
      <c r="F39" s="57"/>
      <c r="G39" s="57"/>
      <c r="H39" s="57"/>
      <c r="I39" s="120"/>
      <c r="J39" s="57"/>
      <c r="K39" s="121"/>
    </row>
    <row r="40" spans="2:11" s="1" customFormat="1" ht="36.9" customHeight="1">
      <c r="B40" s="38"/>
      <c r="C40" s="27" t="s">
        <v>84</v>
      </c>
      <c r="D40" s="39"/>
      <c r="E40" s="39"/>
      <c r="F40" s="39"/>
      <c r="G40" s="39"/>
      <c r="H40" s="39"/>
      <c r="I40" s="98"/>
      <c r="J40" s="39"/>
      <c r="K40" s="42"/>
    </row>
    <row r="41" spans="2:11" s="1" customFormat="1" ht="6.9" customHeight="1">
      <c r="B41" s="38"/>
      <c r="C41" s="39"/>
      <c r="D41" s="39"/>
      <c r="E41" s="39"/>
      <c r="F41" s="39"/>
      <c r="G41" s="39"/>
      <c r="H41" s="39"/>
      <c r="I41" s="98"/>
      <c r="J41" s="39"/>
      <c r="K41" s="42"/>
    </row>
    <row r="42" spans="2:11" s="1" customFormat="1" ht="14.4" customHeight="1">
      <c r="B42" s="38"/>
      <c r="C42" s="34" t="s">
        <v>19</v>
      </c>
      <c r="D42" s="39"/>
      <c r="E42" s="39"/>
      <c r="F42" s="39"/>
      <c r="G42" s="39"/>
      <c r="H42" s="39"/>
      <c r="I42" s="98"/>
      <c r="J42" s="39"/>
      <c r="K42" s="42"/>
    </row>
    <row r="43" spans="2:11" s="1" customFormat="1" ht="22.2" customHeight="1">
      <c r="B43" s="38"/>
      <c r="C43" s="39"/>
      <c r="D43" s="39"/>
      <c r="E43" s="320" t="str">
        <f>E7</f>
        <v>Ondříčkova 385-391 - ZTI - Ležaté potrubí</v>
      </c>
      <c r="F43" s="321"/>
      <c r="G43" s="321"/>
      <c r="H43" s="321"/>
      <c r="I43" s="98"/>
      <c r="J43" s="39"/>
      <c r="K43" s="42"/>
    </row>
    <row r="44" spans="2:11" s="1" customFormat="1" ht="6.9" customHeight="1">
      <c r="B44" s="38"/>
      <c r="C44" s="39"/>
      <c r="D44" s="39"/>
      <c r="E44" s="39"/>
      <c r="F44" s="39"/>
      <c r="G44" s="39"/>
      <c r="H44" s="39"/>
      <c r="I44" s="98"/>
      <c r="J44" s="39"/>
      <c r="K44" s="42"/>
    </row>
    <row r="45" spans="2:11" s="1" customFormat="1" ht="18" customHeight="1">
      <c r="B45" s="38"/>
      <c r="C45" s="34" t="s">
        <v>25</v>
      </c>
      <c r="D45" s="39"/>
      <c r="E45" s="39"/>
      <c r="F45" s="32" t="str">
        <f>F10</f>
        <v xml:space="preserve">Praha </v>
      </c>
      <c r="G45" s="39"/>
      <c r="H45" s="39"/>
      <c r="I45" s="99" t="s">
        <v>27</v>
      </c>
      <c r="J45" s="100" t="str">
        <f>IF(J10="","",J10)</f>
        <v>21. 8. 2018</v>
      </c>
      <c r="K45" s="42"/>
    </row>
    <row r="46" spans="2:11" s="1" customFormat="1" ht="6.9" customHeight="1">
      <c r="B46" s="38"/>
      <c r="C46" s="39"/>
      <c r="D46" s="39"/>
      <c r="E46" s="39"/>
      <c r="F46" s="39"/>
      <c r="G46" s="39"/>
      <c r="H46" s="39"/>
      <c r="I46" s="98"/>
      <c r="J46" s="39"/>
      <c r="K46" s="42"/>
    </row>
    <row r="47" spans="2:11" s="1" customFormat="1" ht="13.2">
      <c r="B47" s="38"/>
      <c r="C47" s="34" t="s">
        <v>29</v>
      </c>
      <c r="D47" s="39"/>
      <c r="E47" s="39"/>
      <c r="F47" s="32" t="str">
        <f>E13</f>
        <v xml:space="preserve"> </v>
      </c>
      <c r="G47" s="39"/>
      <c r="H47" s="39"/>
      <c r="I47" s="99" t="s">
        <v>36</v>
      </c>
      <c r="J47" s="32" t="str">
        <f>E19</f>
        <v xml:space="preserve"> </v>
      </c>
      <c r="K47" s="42"/>
    </row>
    <row r="48" spans="2:11" s="1" customFormat="1" ht="14.4" customHeight="1">
      <c r="B48" s="38"/>
      <c r="C48" s="34" t="s">
        <v>33</v>
      </c>
      <c r="D48" s="39"/>
      <c r="E48" s="39"/>
      <c r="F48" s="32" t="str">
        <f>IF(E16="","",E16)</f>
        <v/>
      </c>
      <c r="G48" s="39"/>
      <c r="H48" s="39"/>
      <c r="I48" s="98"/>
      <c r="J48" s="39"/>
      <c r="K48" s="42"/>
    </row>
    <row r="49" spans="2:47" s="1" customFormat="1" ht="10.35" customHeight="1">
      <c r="B49" s="38"/>
      <c r="C49" s="39"/>
      <c r="D49" s="39"/>
      <c r="E49" s="39"/>
      <c r="F49" s="39"/>
      <c r="G49" s="39"/>
      <c r="H49" s="39"/>
      <c r="I49" s="98"/>
      <c r="J49" s="39"/>
      <c r="K49" s="42"/>
    </row>
    <row r="50" spans="2:47" s="1" customFormat="1" ht="29.25" customHeight="1">
      <c r="B50" s="38"/>
      <c r="C50" s="122" t="s">
        <v>85</v>
      </c>
      <c r="D50" s="112"/>
      <c r="E50" s="112"/>
      <c r="F50" s="112"/>
      <c r="G50" s="112"/>
      <c r="H50" s="112"/>
      <c r="I50" s="123"/>
      <c r="J50" s="124" t="s">
        <v>86</v>
      </c>
      <c r="K50" s="125"/>
    </row>
    <row r="51" spans="2:47" s="1" customFormat="1" ht="10.35" customHeight="1">
      <c r="B51" s="38"/>
      <c r="C51" s="39"/>
      <c r="D51" s="39"/>
      <c r="E51" s="39"/>
      <c r="F51" s="39"/>
      <c r="G51" s="39"/>
      <c r="H51" s="39"/>
      <c r="I51" s="98"/>
      <c r="J51" s="39"/>
      <c r="K51" s="42"/>
    </row>
    <row r="52" spans="2:47" s="1" customFormat="1" ht="29.25" customHeight="1">
      <c r="B52" s="38"/>
      <c r="C52" s="126" t="s">
        <v>87</v>
      </c>
      <c r="D52" s="39"/>
      <c r="E52" s="39"/>
      <c r="F52" s="39"/>
      <c r="G52" s="39"/>
      <c r="H52" s="39"/>
      <c r="I52" s="98"/>
      <c r="J52" s="108">
        <f>J95</f>
        <v>0</v>
      </c>
      <c r="K52" s="42"/>
      <c r="AU52" s="21" t="s">
        <v>88</v>
      </c>
    </row>
    <row r="53" spans="2:47" s="7" customFormat="1" ht="24.9" customHeight="1">
      <c r="B53" s="127"/>
      <c r="C53" s="128"/>
      <c r="D53" s="129" t="s">
        <v>89</v>
      </c>
      <c r="E53" s="130"/>
      <c r="F53" s="130"/>
      <c r="G53" s="130"/>
      <c r="H53" s="130"/>
      <c r="I53" s="131"/>
      <c r="J53" s="132">
        <f>J96</f>
        <v>0</v>
      </c>
      <c r="K53" s="133"/>
    </row>
    <row r="54" spans="2:47" s="8" customFormat="1" ht="19.95" customHeight="1">
      <c r="B54" s="134"/>
      <c r="C54" s="135"/>
      <c r="D54" s="136" t="s">
        <v>90</v>
      </c>
      <c r="E54" s="137"/>
      <c r="F54" s="137"/>
      <c r="G54" s="137"/>
      <c r="H54" s="137"/>
      <c r="I54" s="138"/>
      <c r="J54" s="139">
        <f>J97</f>
        <v>0</v>
      </c>
      <c r="K54" s="140"/>
    </row>
    <row r="55" spans="2:47" s="8" customFormat="1" ht="14.85" customHeight="1">
      <c r="B55" s="134"/>
      <c r="C55" s="135"/>
      <c r="D55" s="136" t="s">
        <v>91</v>
      </c>
      <c r="E55" s="137"/>
      <c r="F55" s="137"/>
      <c r="G55" s="137"/>
      <c r="H55" s="137"/>
      <c r="I55" s="138"/>
      <c r="J55" s="139">
        <f>J98</f>
        <v>0</v>
      </c>
      <c r="K55" s="140"/>
    </row>
    <row r="56" spans="2:47" s="8" customFormat="1" ht="19.95" customHeight="1">
      <c r="B56" s="134"/>
      <c r="C56" s="135"/>
      <c r="D56" s="136" t="s">
        <v>92</v>
      </c>
      <c r="E56" s="137"/>
      <c r="F56" s="137"/>
      <c r="G56" s="137"/>
      <c r="H56" s="137"/>
      <c r="I56" s="138"/>
      <c r="J56" s="139">
        <f>J101</f>
        <v>0</v>
      </c>
      <c r="K56" s="140"/>
    </row>
    <row r="57" spans="2:47" s="8" customFormat="1" ht="19.95" customHeight="1">
      <c r="B57" s="134"/>
      <c r="C57" s="135"/>
      <c r="D57" s="136" t="s">
        <v>93</v>
      </c>
      <c r="E57" s="137"/>
      <c r="F57" s="137"/>
      <c r="G57" s="137"/>
      <c r="H57" s="137"/>
      <c r="I57" s="138"/>
      <c r="J57" s="139">
        <f>J103</f>
        <v>0</v>
      </c>
      <c r="K57" s="140"/>
    </row>
    <row r="58" spans="2:47" s="8" customFormat="1" ht="19.95" customHeight="1">
      <c r="B58" s="134"/>
      <c r="C58" s="135"/>
      <c r="D58" s="136" t="s">
        <v>94</v>
      </c>
      <c r="E58" s="137"/>
      <c r="F58" s="137"/>
      <c r="G58" s="137"/>
      <c r="H58" s="137"/>
      <c r="I58" s="138"/>
      <c r="J58" s="139">
        <f>J108</f>
        <v>0</v>
      </c>
      <c r="K58" s="140"/>
    </row>
    <row r="59" spans="2:47" s="8" customFormat="1" ht="19.95" customHeight="1">
      <c r="B59" s="134"/>
      <c r="C59" s="135"/>
      <c r="D59" s="136" t="s">
        <v>95</v>
      </c>
      <c r="E59" s="137"/>
      <c r="F59" s="137"/>
      <c r="G59" s="137"/>
      <c r="H59" s="137"/>
      <c r="I59" s="138"/>
      <c r="J59" s="139">
        <f>J117</f>
        <v>0</v>
      </c>
      <c r="K59" s="140"/>
    </row>
    <row r="60" spans="2:47" s="8" customFormat="1" ht="19.95" customHeight="1">
      <c r="B60" s="134"/>
      <c r="C60" s="135"/>
      <c r="D60" s="136" t="s">
        <v>96</v>
      </c>
      <c r="E60" s="137"/>
      <c r="F60" s="137"/>
      <c r="G60" s="137"/>
      <c r="H60" s="137"/>
      <c r="I60" s="138"/>
      <c r="J60" s="139">
        <f>J121</f>
        <v>0</v>
      </c>
      <c r="K60" s="140"/>
    </row>
    <row r="61" spans="2:47" s="7" customFormat="1" ht="24.9" customHeight="1">
      <c r="B61" s="127"/>
      <c r="C61" s="128"/>
      <c r="D61" s="129" t="s">
        <v>97</v>
      </c>
      <c r="E61" s="130"/>
      <c r="F61" s="130"/>
      <c r="G61" s="130"/>
      <c r="H61" s="130"/>
      <c r="I61" s="131"/>
      <c r="J61" s="132">
        <f>J123</f>
        <v>0</v>
      </c>
      <c r="K61" s="133"/>
    </row>
    <row r="62" spans="2:47" s="8" customFormat="1" ht="19.95" customHeight="1">
      <c r="B62" s="134"/>
      <c r="C62" s="135"/>
      <c r="D62" s="136" t="s">
        <v>98</v>
      </c>
      <c r="E62" s="137"/>
      <c r="F62" s="137"/>
      <c r="G62" s="137"/>
      <c r="H62" s="137"/>
      <c r="I62" s="138"/>
      <c r="J62" s="139">
        <f>J124</f>
        <v>0</v>
      </c>
      <c r="K62" s="140"/>
    </row>
    <row r="63" spans="2:47" s="8" customFormat="1" ht="19.95" customHeight="1">
      <c r="B63" s="134"/>
      <c r="C63" s="135"/>
      <c r="D63" s="136" t="s">
        <v>99</v>
      </c>
      <c r="E63" s="137"/>
      <c r="F63" s="137"/>
      <c r="G63" s="137"/>
      <c r="H63" s="137"/>
      <c r="I63" s="138"/>
      <c r="J63" s="139">
        <f>J190</f>
        <v>0</v>
      </c>
      <c r="K63" s="140"/>
    </row>
    <row r="64" spans="2:47" s="8" customFormat="1" ht="19.95" customHeight="1">
      <c r="B64" s="134"/>
      <c r="C64" s="135"/>
      <c r="D64" s="136" t="s">
        <v>100</v>
      </c>
      <c r="E64" s="137"/>
      <c r="F64" s="137"/>
      <c r="G64" s="137"/>
      <c r="H64" s="137"/>
      <c r="I64" s="138"/>
      <c r="J64" s="139">
        <f>J200</f>
        <v>0</v>
      </c>
      <c r="K64" s="140"/>
    </row>
    <row r="65" spans="2:11" s="8" customFormat="1" ht="19.95" customHeight="1">
      <c r="B65" s="134"/>
      <c r="C65" s="135"/>
      <c r="D65" s="136" t="s">
        <v>101</v>
      </c>
      <c r="E65" s="137"/>
      <c r="F65" s="137"/>
      <c r="G65" s="137"/>
      <c r="H65" s="137"/>
      <c r="I65" s="138"/>
      <c r="J65" s="139">
        <f>J202</f>
        <v>0</v>
      </c>
      <c r="K65" s="140"/>
    </row>
    <row r="66" spans="2:11" s="8" customFormat="1" ht="19.95" customHeight="1">
      <c r="B66" s="134"/>
      <c r="C66" s="135"/>
      <c r="D66" s="136" t="s">
        <v>102</v>
      </c>
      <c r="E66" s="137"/>
      <c r="F66" s="137"/>
      <c r="G66" s="137"/>
      <c r="H66" s="137"/>
      <c r="I66" s="138"/>
      <c r="J66" s="139">
        <f>J207</f>
        <v>0</v>
      </c>
      <c r="K66" s="140"/>
    </row>
    <row r="67" spans="2:11" s="8" customFormat="1" ht="19.95" customHeight="1">
      <c r="B67" s="134"/>
      <c r="C67" s="135"/>
      <c r="D67" s="136" t="s">
        <v>103</v>
      </c>
      <c r="E67" s="137"/>
      <c r="F67" s="137"/>
      <c r="G67" s="137"/>
      <c r="H67" s="137"/>
      <c r="I67" s="138"/>
      <c r="J67" s="139">
        <f>J212</f>
        <v>0</v>
      </c>
      <c r="K67" s="140"/>
    </row>
    <row r="68" spans="2:11" s="8" customFormat="1" ht="19.95" customHeight="1">
      <c r="B68" s="134"/>
      <c r="C68" s="135"/>
      <c r="D68" s="136" t="s">
        <v>104</v>
      </c>
      <c r="E68" s="137"/>
      <c r="F68" s="137"/>
      <c r="G68" s="137"/>
      <c r="H68" s="137"/>
      <c r="I68" s="138"/>
      <c r="J68" s="139">
        <f>J227</f>
        <v>0</v>
      </c>
      <c r="K68" s="140"/>
    </row>
    <row r="69" spans="2:11" s="8" customFormat="1" ht="19.95" customHeight="1">
      <c r="B69" s="134"/>
      <c r="C69" s="135"/>
      <c r="D69" s="136" t="s">
        <v>105</v>
      </c>
      <c r="E69" s="137"/>
      <c r="F69" s="137"/>
      <c r="G69" s="137"/>
      <c r="H69" s="137"/>
      <c r="I69" s="138"/>
      <c r="J69" s="139">
        <f>J234</f>
        <v>0</v>
      </c>
      <c r="K69" s="140"/>
    </row>
    <row r="70" spans="2:11" s="8" customFormat="1" ht="19.95" customHeight="1">
      <c r="B70" s="134"/>
      <c r="C70" s="135"/>
      <c r="D70" s="136" t="s">
        <v>106</v>
      </c>
      <c r="E70" s="137"/>
      <c r="F70" s="137"/>
      <c r="G70" s="137"/>
      <c r="H70" s="137"/>
      <c r="I70" s="138"/>
      <c r="J70" s="139">
        <f>J237</f>
        <v>0</v>
      </c>
      <c r="K70" s="140"/>
    </row>
    <row r="71" spans="2:11" s="7" customFormat="1" ht="24.9" customHeight="1">
      <c r="B71" s="127"/>
      <c r="C71" s="128"/>
      <c r="D71" s="129" t="s">
        <v>107</v>
      </c>
      <c r="E71" s="130"/>
      <c r="F71" s="130"/>
      <c r="G71" s="130"/>
      <c r="H71" s="130"/>
      <c r="I71" s="131"/>
      <c r="J71" s="132">
        <f>J244</f>
        <v>0</v>
      </c>
      <c r="K71" s="133"/>
    </row>
    <row r="72" spans="2:11" s="8" customFormat="1" ht="19.95" customHeight="1">
      <c r="B72" s="134"/>
      <c r="C72" s="135"/>
      <c r="D72" s="136" t="s">
        <v>108</v>
      </c>
      <c r="E72" s="137"/>
      <c r="F72" s="137"/>
      <c r="G72" s="137"/>
      <c r="H72" s="137"/>
      <c r="I72" s="138"/>
      <c r="J72" s="139">
        <f>J245</f>
        <v>0</v>
      </c>
      <c r="K72" s="140"/>
    </row>
    <row r="73" spans="2:11" s="7" customFormat="1" ht="24.9" customHeight="1">
      <c r="B73" s="127"/>
      <c r="C73" s="128"/>
      <c r="D73" s="129" t="s">
        <v>109</v>
      </c>
      <c r="E73" s="130"/>
      <c r="F73" s="130"/>
      <c r="G73" s="130"/>
      <c r="H73" s="130"/>
      <c r="I73" s="131"/>
      <c r="J73" s="132">
        <f>J247</f>
        <v>0</v>
      </c>
      <c r="K73" s="133"/>
    </row>
    <row r="74" spans="2:11" s="8" customFormat="1" ht="19.95" customHeight="1">
      <c r="B74" s="134"/>
      <c r="C74" s="135"/>
      <c r="D74" s="136" t="s">
        <v>110</v>
      </c>
      <c r="E74" s="137"/>
      <c r="F74" s="137"/>
      <c r="G74" s="137"/>
      <c r="H74" s="137"/>
      <c r="I74" s="138"/>
      <c r="J74" s="139">
        <f>J248</f>
        <v>0</v>
      </c>
      <c r="K74" s="140"/>
    </row>
    <row r="75" spans="2:11" s="8" customFormat="1" ht="19.95" customHeight="1">
      <c r="B75" s="134"/>
      <c r="C75" s="135"/>
      <c r="D75" s="136" t="s">
        <v>111</v>
      </c>
      <c r="E75" s="137"/>
      <c r="F75" s="137"/>
      <c r="G75" s="137"/>
      <c r="H75" s="137"/>
      <c r="I75" s="138"/>
      <c r="J75" s="139">
        <f>J250</f>
        <v>0</v>
      </c>
      <c r="K75" s="140"/>
    </row>
    <row r="76" spans="2:11" s="8" customFormat="1" ht="19.95" customHeight="1">
      <c r="B76" s="134"/>
      <c r="C76" s="135"/>
      <c r="D76" s="136" t="s">
        <v>112</v>
      </c>
      <c r="E76" s="137"/>
      <c r="F76" s="137"/>
      <c r="G76" s="137"/>
      <c r="H76" s="137"/>
      <c r="I76" s="138"/>
      <c r="J76" s="139">
        <f>J252</f>
        <v>0</v>
      </c>
      <c r="K76" s="140"/>
    </row>
    <row r="77" spans="2:11" s="8" customFormat="1" ht="19.95" customHeight="1">
      <c r="B77" s="134"/>
      <c r="C77" s="135"/>
      <c r="D77" s="136" t="s">
        <v>113</v>
      </c>
      <c r="E77" s="137"/>
      <c r="F77" s="137"/>
      <c r="G77" s="137"/>
      <c r="H77" s="137"/>
      <c r="I77" s="138"/>
      <c r="J77" s="139">
        <f>J254</f>
        <v>0</v>
      </c>
      <c r="K77" s="140"/>
    </row>
    <row r="78" spans="2:11" s="1" customFormat="1" ht="21.75" customHeight="1">
      <c r="B78" s="38"/>
      <c r="C78" s="39"/>
      <c r="D78" s="39"/>
      <c r="E78" s="39"/>
      <c r="F78" s="39"/>
      <c r="G78" s="39"/>
      <c r="H78" s="39"/>
      <c r="I78" s="98"/>
      <c r="J78" s="39"/>
      <c r="K78" s="42"/>
    </row>
    <row r="79" spans="2:11" s="1" customFormat="1" ht="6.9" customHeight="1">
      <c r="B79" s="53"/>
      <c r="C79" s="54"/>
      <c r="D79" s="54"/>
      <c r="E79" s="54"/>
      <c r="F79" s="54"/>
      <c r="G79" s="54"/>
      <c r="H79" s="54"/>
      <c r="I79" s="119"/>
      <c r="J79" s="54"/>
      <c r="K79" s="55"/>
    </row>
    <row r="83" spans="2:63" s="1" customFormat="1" ht="6.9" customHeight="1">
      <c r="B83" s="56"/>
      <c r="C83" s="57"/>
      <c r="D83" s="57"/>
      <c r="E83" s="57"/>
      <c r="F83" s="57"/>
      <c r="G83" s="57"/>
      <c r="H83" s="57"/>
      <c r="I83" s="120"/>
      <c r="J83" s="57"/>
      <c r="K83" s="57"/>
      <c r="L83" s="38"/>
    </row>
    <row r="84" spans="2:63" s="1" customFormat="1" ht="36.9" customHeight="1">
      <c r="B84" s="38"/>
      <c r="C84" s="58" t="s">
        <v>114</v>
      </c>
      <c r="L84" s="38"/>
    </row>
    <row r="85" spans="2:63" s="1" customFormat="1" ht="6.9" customHeight="1">
      <c r="B85" s="38"/>
      <c r="L85" s="38"/>
    </row>
    <row r="86" spans="2:63" s="1" customFormat="1" ht="14.4" customHeight="1">
      <c r="B86" s="38"/>
      <c r="C86" s="60" t="s">
        <v>19</v>
      </c>
      <c r="L86" s="38"/>
    </row>
    <row r="87" spans="2:63" s="1" customFormat="1" ht="22.2" customHeight="1">
      <c r="B87" s="38"/>
      <c r="E87" s="290" t="str">
        <f>E7</f>
        <v>Ondříčkova 385-391 - ZTI - Ležaté potrubí</v>
      </c>
      <c r="F87" s="322"/>
      <c r="G87" s="322"/>
      <c r="H87" s="322"/>
      <c r="L87" s="38"/>
    </row>
    <row r="88" spans="2:63" s="1" customFormat="1" ht="6.9" customHeight="1">
      <c r="B88" s="38"/>
      <c r="L88" s="38"/>
    </row>
    <row r="89" spans="2:63" s="1" customFormat="1" ht="18" customHeight="1">
      <c r="B89" s="38"/>
      <c r="C89" s="60" t="s">
        <v>25</v>
      </c>
      <c r="F89" s="141" t="str">
        <f>F10</f>
        <v xml:space="preserve">Praha </v>
      </c>
      <c r="I89" s="142" t="s">
        <v>27</v>
      </c>
      <c r="J89" s="64" t="str">
        <f>IF(J10="","",J10)</f>
        <v>21. 8. 2018</v>
      </c>
      <c r="L89" s="38"/>
    </row>
    <row r="90" spans="2:63" s="1" customFormat="1" ht="6.9" customHeight="1">
      <c r="B90" s="38"/>
      <c r="L90" s="38"/>
    </row>
    <row r="91" spans="2:63" s="1" customFormat="1" ht="13.2">
      <c r="B91" s="38"/>
      <c r="C91" s="60" t="s">
        <v>29</v>
      </c>
      <c r="F91" s="141" t="str">
        <f>E13</f>
        <v xml:space="preserve"> </v>
      </c>
      <c r="I91" s="142" t="s">
        <v>36</v>
      </c>
      <c r="J91" s="141" t="str">
        <f>E19</f>
        <v xml:space="preserve"> </v>
      </c>
      <c r="L91" s="38"/>
    </row>
    <row r="92" spans="2:63" s="1" customFormat="1" ht="14.4" customHeight="1">
      <c r="B92" s="38"/>
      <c r="C92" s="60" t="s">
        <v>33</v>
      </c>
      <c r="F92" s="141" t="str">
        <f>IF(E16="","",E16)</f>
        <v/>
      </c>
      <c r="L92" s="38"/>
    </row>
    <row r="93" spans="2:63" s="1" customFormat="1" ht="10.35" customHeight="1">
      <c r="B93" s="38"/>
      <c r="L93" s="38"/>
    </row>
    <row r="94" spans="2:63" s="9" customFormat="1" ht="29.25" customHeight="1">
      <c r="B94" s="143"/>
      <c r="C94" s="144" t="s">
        <v>115</v>
      </c>
      <c r="D94" s="145" t="s">
        <v>57</v>
      </c>
      <c r="E94" s="145" t="s">
        <v>53</v>
      </c>
      <c r="F94" s="145" t="s">
        <v>116</v>
      </c>
      <c r="G94" s="145" t="s">
        <v>117</v>
      </c>
      <c r="H94" s="145" t="s">
        <v>118</v>
      </c>
      <c r="I94" s="146" t="s">
        <v>119</v>
      </c>
      <c r="J94" s="145" t="s">
        <v>86</v>
      </c>
      <c r="K94" s="147" t="s">
        <v>120</v>
      </c>
      <c r="L94" s="143"/>
      <c r="M94" s="70" t="s">
        <v>121</v>
      </c>
      <c r="N94" s="71" t="s">
        <v>42</v>
      </c>
      <c r="O94" s="71" t="s">
        <v>122</v>
      </c>
      <c r="P94" s="71" t="s">
        <v>123</v>
      </c>
      <c r="Q94" s="71" t="s">
        <v>124</v>
      </c>
      <c r="R94" s="71" t="s">
        <v>125</v>
      </c>
      <c r="S94" s="71" t="s">
        <v>126</v>
      </c>
      <c r="T94" s="72" t="s">
        <v>127</v>
      </c>
    </row>
    <row r="95" spans="2:63" s="1" customFormat="1" ht="29.25" customHeight="1">
      <c r="B95" s="38"/>
      <c r="C95" s="74" t="s">
        <v>87</v>
      </c>
      <c r="J95" s="148">
        <f>BK95</f>
        <v>0</v>
      </c>
      <c r="L95" s="38"/>
      <c r="M95" s="73"/>
      <c r="N95" s="65"/>
      <c r="O95" s="65"/>
      <c r="P95" s="149">
        <f>P96+P123+P244+P247</f>
        <v>0</v>
      </c>
      <c r="Q95" s="65"/>
      <c r="R95" s="149">
        <f>R96+R123+R244+R247</f>
        <v>10.892870200000001</v>
      </c>
      <c r="S95" s="65"/>
      <c r="T95" s="150">
        <f>T96+T123+T244+T247</f>
        <v>7.1432249999999993</v>
      </c>
      <c r="AT95" s="21" t="s">
        <v>71</v>
      </c>
      <c r="AU95" s="21" t="s">
        <v>88</v>
      </c>
      <c r="BK95" s="151">
        <f>BK96+BK123+BK244+BK247</f>
        <v>0</v>
      </c>
    </row>
    <row r="96" spans="2:63" s="10" customFormat="1" ht="37.35" customHeight="1">
      <c r="B96" s="152"/>
      <c r="D96" s="153" t="s">
        <v>71</v>
      </c>
      <c r="E96" s="154" t="s">
        <v>128</v>
      </c>
      <c r="F96" s="154" t="s">
        <v>129</v>
      </c>
      <c r="I96" s="155"/>
      <c r="J96" s="156">
        <f>BK96</f>
        <v>0</v>
      </c>
      <c r="L96" s="152"/>
      <c r="M96" s="157"/>
      <c r="N96" s="158"/>
      <c r="O96" s="158"/>
      <c r="P96" s="159">
        <f>P97+P101+P103+P108+P117+P121</f>
        <v>0</v>
      </c>
      <c r="Q96" s="158"/>
      <c r="R96" s="159">
        <f>R97+R101+R103+R108+R117+R121</f>
        <v>5.2008801999999994</v>
      </c>
      <c r="S96" s="158"/>
      <c r="T96" s="160">
        <f>T97+T101+T103+T108+T117+T121</f>
        <v>5.3089999999999993</v>
      </c>
      <c r="AR96" s="153" t="s">
        <v>24</v>
      </c>
      <c r="AT96" s="161" t="s">
        <v>71</v>
      </c>
      <c r="AU96" s="161" t="s">
        <v>72</v>
      </c>
      <c r="AY96" s="153" t="s">
        <v>130</v>
      </c>
      <c r="BK96" s="162">
        <f>BK97+BK101+BK103+BK108+BK117+BK121</f>
        <v>0</v>
      </c>
    </row>
    <row r="97" spans="2:65" s="10" customFormat="1" ht="19.95" customHeight="1">
      <c r="B97" s="152"/>
      <c r="D97" s="153" t="s">
        <v>71</v>
      </c>
      <c r="E97" s="163" t="s">
        <v>131</v>
      </c>
      <c r="F97" s="163" t="s">
        <v>132</v>
      </c>
      <c r="I97" s="155"/>
      <c r="J97" s="164">
        <f>BK97</f>
        <v>0</v>
      </c>
      <c r="L97" s="152"/>
      <c r="M97" s="157"/>
      <c r="N97" s="158"/>
      <c r="O97" s="158"/>
      <c r="P97" s="159">
        <f>P98</f>
        <v>0</v>
      </c>
      <c r="Q97" s="158"/>
      <c r="R97" s="159">
        <f>R98</f>
        <v>2.2906199999999997</v>
      </c>
      <c r="S97" s="158"/>
      <c r="T97" s="160">
        <f>T98</f>
        <v>0</v>
      </c>
      <c r="AR97" s="153" t="s">
        <v>24</v>
      </c>
      <c r="AT97" s="161" t="s">
        <v>71</v>
      </c>
      <c r="AU97" s="161" t="s">
        <v>24</v>
      </c>
      <c r="AY97" s="153" t="s">
        <v>130</v>
      </c>
      <c r="BK97" s="162">
        <f>BK98</f>
        <v>0</v>
      </c>
    </row>
    <row r="98" spans="2:65" s="10" customFormat="1" ht="14.85" customHeight="1">
      <c r="B98" s="152"/>
      <c r="D98" s="165" t="s">
        <v>71</v>
      </c>
      <c r="E98" s="166" t="s">
        <v>133</v>
      </c>
      <c r="F98" s="166" t="s">
        <v>134</v>
      </c>
      <c r="I98" s="155"/>
      <c r="J98" s="167">
        <f>BK98</f>
        <v>0</v>
      </c>
      <c r="L98" s="152"/>
      <c r="M98" s="157"/>
      <c r="N98" s="158"/>
      <c r="O98" s="158"/>
      <c r="P98" s="159">
        <f>SUM(P99:P100)</f>
        <v>0</v>
      </c>
      <c r="Q98" s="158"/>
      <c r="R98" s="159">
        <f>SUM(R99:R100)</f>
        <v>2.2906199999999997</v>
      </c>
      <c r="S98" s="158"/>
      <c r="T98" s="160">
        <f>SUM(T99:T100)</f>
        <v>0</v>
      </c>
      <c r="AR98" s="153" t="s">
        <v>24</v>
      </c>
      <c r="AT98" s="161" t="s">
        <v>71</v>
      </c>
      <c r="AU98" s="161" t="s">
        <v>135</v>
      </c>
      <c r="AY98" s="153" t="s">
        <v>130</v>
      </c>
      <c r="BK98" s="162">
        <f>SUM(BK99:BK100)</f>
        <v>0</v>
      </c>
    </row>
    <row r="99" spans="2:65" s="1" customFormat="1" ht="28.8" customHeight="1">
      <c r="B99" s="168"/>
      <c r="C99" s="169" t="s">
        <v>24</v>
      </c>
      <c r="D99" s="169" t="s">
        <v>136</v>
      </c>
      <c r="E99" s="170" t="s">
        <v>137</v>
      </c>
      <c r="F99" s="171" t="s">
        <v>138</v>
      </c>
      <c r="G99" s="172" t="s">
        <v>139</v>
      </c>
      <c r="H99" s="173">
        <v>10</v>
      </c>
      <c r="I99" s="174"/>
      <c r="J99" s="175">
        <f>ROUND(I99*H99,2)</f>
        <v>0</v>
      </c>
      <c r="K99" s="171" t="s">
        <v>140</v>
      </c>
      <c r="L99" s="38"/>
      <c r="M99" s="176" t="s">
        <v>5</v>
      </c>
      <c r="N99" s="177" t="s">
        <v>44</v>
      </c>
      <c r="O99" s="39"/>
      <c r="P99" s="178">
        <f>O99*H99</f>
        <v>0</v>
      </c>
      <c r="Q99" s="178">
        <v>0.12021</v>
      </c>
      <c r="R99" s="178">
        <f>Q99*H99</f>
        <v>1.2020999999999999</v>
      </c>
      <c r="S99" s="178">
        <v>0</v>
      </c>
      <c r="T99" s="179">
        <f>S99*H99</f>
        <v>0</v>
      </c>
      <c r="AR99" s="21" t="s">
        <v>141</v>
      </c>
      <c r="AT99" s="21" t="s">
        <v>136</v>
      </c>
      <c r="AU99" s="21" t="s">
        <v>131</v>
      </c>
      <c r="AY99" s="21" t="s">
        <v>130</v>
      </c>
      <c r="BE99" s="180">
        <f>IF(N99="základní",J99,0)</f>
        <v>0</v>
      </c>
      <c r="BF99" s="180">
        <f>IF(N99="snížená",J99,0)</f>
        <v>0</v>
      </c>
      <c r="BG99" s="180">
        <f>IF(N99="zákl. přenesená",J99,0)</f>
        <v>0</v>
      </c>
      <c r="BH99" s="180">
        <f>IF(N99="sníž. přenesená",J99,0)</f>
        <v>0</v>
      </c>
      <c r="BI99" s="180">
        <f>IF(N99="nulová",J99,0)</f>
        <v>0</v>
      </c>
      <c r="BJ99" s="21" t="s">
        <v>135</v>
      </c>
      <c r="BK99" s="180">
        <f>ROUND(I99*H99,2)</f>
        <v>0</v>
      </c>
      <c r="BL99" s="21" t="s">
        <v>141</v>
      </c>
      <c r="BM99" s="21" t="s">
        <v>142</v>
      </c>
    </row>
    <row r="100" spans="2:65" s="1" customFormat="1" ht="28.8" customHeight="1">
      <c r="B100" s="168"/>
      <c r="C100" s="169" t="s">
        <v>135</v>
      </c>
      <c r="D100" s="169" t="s">
        <v>136</v>
      </c>
      <c r="E100" s="170" t="s">
        <v>143</v>
      </c>
      <c r="F100" s="171" t="s">
        <v>144</v>
      </c>
      <c r="G100" s="172" t="s">
        <v>139</v>
      </c>
      <c r="H100" s="173">
        <v>6</v>
      </c>
      <c r="I100" s="174"/>
      <c r="J100" s="175">
        <f>ROUND(I100*H100,2)</f>
        <v>0</v>
      </c>
      <c r="K100" s="171" t="s">
        <v>140</v>
      </c>
      <c r="L100" s="38"/>
      <c r="M100" s="176" t="s">
        <v>5</v>
      </c>
      <c r="N100" s="177" t="s">
        <v>44</v>
      </c>
      <c r="O100" s="39"/>
      <c r="P100" s="178">
        <f>O100*H100</f>
        <v>0</v>
      </c>
      <c r="Q100" s="178">
        <v>0.18142</v>
      </c>
      <c r="R100" s="178">
        <f>Q100*H100</f>
        <v>1.0885199999999999</v>
      </c>
      <c r="S100" s="178">
        <v>0</v>
      </c>
      <c r="T100" s="179">
        <f>S100*H100</f>
        <v>0</v>
      </c>
      <c r="AR100" s="21" t="s">
        <v>141</v>
      </c>
      <c r="AT100" s="21" t="s">
        <v>136</v>
      </c>
      <c r="AU100" s="21" t="s">
        <v>131</v>
      </c>
      <c r="AY100" s="21" t="s">
        <v>130</v>
      </c>
      <c r="BE100" s="180">
        <f>IF(N100="základní",J100,0)</f>
        <v>0</v>
      </c>
      <c r="BF100" s="180">
        <f>IF(N100="snížená",J100,0)</f>
        <v>0</v>
      </c>
      <c r="BG100" s="180">
        <f>IF(N100="zákl. přenesená",J100,0)</f>
        <v>0</v>
      </c>
      <c r="BH100" s="180">
        <f>IF(N100="sníž. přenesená",J100,0)</f>
        <v>0</v>
      </c>
      <c r="BI100" s="180">
        <f>IF(N100="nulová",J100,0)</f>
        <v>0</v>
      </c>
      <c r="BJ100" s="21" t="s">
        <v>135</v>
      </c>
      <c r="BK100" s="180">
        <f>ROUND(I100*H100,2)</f>
        <v>0</v>
      </c>
      <c r="BL100" s="21" t="s">
        <v>141</v>
      </c>
      <c r="BM100" s="21" t="s">
        <v>145</v>
      </c>
    </row>
    <row r="101" spans="2:65" s="10" customFormat="1" ht="29.85" customHeight="1">
      <c r="B101" s="152"/>
      <c r="D101" s="165" t="s">
        <v>71</v>
      </c>
      <c r="E101" s="166" t="s">
        <v>141</v>
      </c>
      <c r="F101" s="166" t="s">
        <v>146</v>
      </c>
      <c r="I101" s="155"/>
      <c r="J101" s="167">
        <f>BK101</f>
        <v>0</v>
      </c>
      <c r="L101" s="152"/>
      <c r="M101" s="157"/>
      <c r="N101" s="158"/>
      <c r="O101" s="158"/>
      <c r="P101" s="159">
        <f>P102</f>
        <v>0</v>
      </c>
      <c r="Q101" s="158"/>
      <c r="R101" s="159">
        <f>R102</f>
        <v>0.10702</v>
      </c>
      <c r="S101" s="158"/>
      <c r="T101" s="160">
        <f>T102</f>
        <v>0</v>
      </c>
      <c r="AR101" s="153" t="s">
        <v>24</v>
      </c>
      <c r="AT101" s="161" t="s">
        <v>71</v>
      </c>
      <c r="AU101" s="161" t="s">
        <v>24</v>
      </c>
      <c r="AY101" s="153" t="s">
        <v>130</v>
      </c>
      <c r="BK101" s="162">
        <f>BK102</f>
        <v>0</v>
      </c>
    </row>
    <row r="102" spans="2:65" s="1" customFormat="1" ht="20.399999999999999" customHeight="1">
      <c r="B102" s="168"/>
      <c r="C102" s="169" t="s">
        <v>131</v>
      </c>
      <c r="D102" s="169" t="s">
        <v>136</v>
      </c>
      <c r="E102" s="170" t="s">
        <v>147</v>
      </c>
      <c r="F102" s="171" t="s">
        <v>148</v>
      </c>
      <c r="G102" s="172" t="s">
        <v>139</v>
      </c>
      <c r="H102" s="173">
        <v>2</v>
      </c>
      <c r="I102" s="174"/>
      <c r="J102" s="175">
        <f>ROUND(I102*H102,2)</f>
        <v>0</v>
      </c>
      <c r="K102" s="171" t="s">
        <v>5</v>
      </c>
      <c r="L102" s="38"/>
      <c r="M102" s="176" t="s">
        <v>5</v>
      </c>
      <c r="N102" s="177" t="s">
        <v>44</v>
      </c>
      <c r="O102" s="39"/>
      <c r="P102" s="178">
        <f>O102*H102</f>
        <v>0</v>
      </c>
      <c r="Q102" s="178">
        <v>5.3510000000000002E-2</v>
      </c>
      <c r="R102" s="178">
        <f>Q102*H102</f>
        <v>0.10702</v>
      </c>
      <c r="S102" s="178">
        <v>0</v>
      </c>
      <c r="T102" s="179">
        <f>S102*H102</f>
        <v>0</v>
      </c>
      <c r="AR102" s="21" t="s">
        <v>141</v>
      </c>
      <c r="AT102" s="21" t="s">
        <v>136</v>
      </c>
      <c r="AU102" s="21" t="s">
        <v>135</v>
      </c>
      <c r="AY102" s="21" t="s">
        <v>130</v>
      </c>
      <c r="BE102" s="180">
        <f>IF(N102="základní",J102,0)</f>
        <v>0</v>
      </c>
      <c r="BF102" s="180">
        <f>IF(N102="snížená",J102,0)</f>
        <v>0</v>
      </c>
      <c r="BG102" s="180">
        <f>IF(N102="zákl. přenesená",J102,0)</f>
        <v>0</v>
      </c>
      <c r="BH102" s="180">
        <f>IF(N102="sníž. přenesená",J102,0)</f>
        <v>0</v>
      </c>
      <c r="BI102" s="180">
        <f>IF(N102="nulová",J102,0)</f>
        <v>0</v>
      </c>
      <c r="BJ102" s="21" t="s">
        <v>135</v>
      </c>
      <c r="BK102" s="180">
        <f>ROUND(I102*H102,2)</f>
        <v>0</v>
      </c>
      <c r="BL102" s="21" t="s">
        <v>141</v>
      </c>
      <c r="BM102" s="21" t="s">
        <v>149</v>
      </c>
    </row>
    <row r="103" spans="2:65" s="10" customFormat="1" ht="29.85" customHeight="1">
      <c r="B103" s="152"/>
      <c r="D103" s="165" t="s">
        <v>71</v>
      </c>
      <c r="E103" s="166" t="s">
        <v>150</v>
      </c>
      <c r="F103" s="166" t="s">
        <v>151</v>
      </c>
      <c r="I103" s="155"/>
      <c r="J103" s="167">
        <f>BK103</f>
        <v>0</v>
      </c>
      <c r="L103" s="152"/>
      <c r="M103" s="157"/>
      <c r="N103" s="158"/>
      <c r="O103" s="158"/>
      <c r="P103" s="159">
        <f>SUM(P104:P107)</f>
        <v>0</v>
      </c>
      <c r="Q103" s="158"/>
      <c r="R103" s="159">
        <f>SUM(R104:R107)</f>
        <v>2.7876902000000001</v>
      </c>
      <c r="S103" s="158"/>
      <c r="T103" s="160">
        <f>SUM(T104:T107)</f>
        <v>0</v>
      </c>
      <c r="AR103" s="153" t="s">
        <v>24</v>
      </c>
      <c r="AT103" s="161" t="s">
        <v>71</v>
      </c>
      <c r="AU103" s="161" t="s">
        <v>24</v>
      </c>
      <c r="AY103" s="153" t="s">
        <v>130</v>
      </c>
      <c r="BK103" s="162">
        <f>SUM(BK104:BK107)</f>
        <v>0</v>
      </c>
    </row>
    <row r="104" spans="2:65" s="1" customFormat="1" ht="20.399999999999999" customHeight="1">
      <c r="B104" s="168"/>
      <c r="C104" s="169" t="s">
        <v>141</v>
      </c>
      <c r="D104" s="169" t="s">
        <v>136</v>
      </c>
      <c r="E104" s="170" t="s">
        <v>152</v>
      </c>
      <c r="F104" s="171" t="s">
        <v>153</v>
      </c>
      <c r="G104" s="172" t="s">
        <v>139</v>
      </c>
      <c r="H104" s="173">
        <v>20</v>
      </c>
      <c r="I104" s="174"/>
      <c r="J104" s="175">
        <f>ROUND(I104*H104,2)</f>
        <v>0</v>
      </c>
      <c r="K104" s="171" t="s">
        <v>140</v>
      </c>
      <c r="L104" s="38"/>
      <c r="M104" s="176" t="s">
        <v>5</v>
      </c>
      <c r="N104" s="177" t="s">
        <v>44</v>
      </c>
      <c r="O104" s="39"/>
      <c r="P104" s="178">
        <f>O104*H104</f>
        <v>0</v>
      </c>
      <c r="Q104" s="178">
        <v>4.1500000000000002E-2</v>
      </c>
      <c r="R104" s="178">
        <f>Q104*H104</f>
        <v>0.83000000000000007</v>
      </c>
      <c r="S104" s="178">
        <v>0</v>
      </c>
      <c r="T104" s="179">
        <f>S104*H104</f>
        <v>0</v>
      </c>
      <c r="AR104" s="21" t="s">
        <v>141</v>
      </c>
      <c r="AT104" s="21" t="s">
        <v>136</v>
      </c>
      <c r="AU104" s="21" t="s">
        <v>135</v>
      </c>
      <c r="AY104" s="21" t="s">
        <v>130</v>
      </c>
      <c r="BE104" s="180">
        <f>IF(N104="základní",J104,0)</f>
        <v>0</v>
      </c>
      <c r="BF104" s="180">
        <f>IF(N104="snížená",J104,0)</f>
        <v>0</v>
      </c>
      <c r="BG104" s="180">
        <f>IF(N104="zákl. přenesená",J104,0)</f>
        <v>0</v>
      </c>
      <c r="BH104" s="180">
        <f>IF(N104="sníž. přenesená",J104,0)</f>
        <v>0</v>
      </c>
      <c r="BI104" s="180">
        <f>IF(N104="nulová",J104,0)</f>
        <v>0</v>
      </c>
      <c r="BJ104" s="21" t="s">
        <v>135</v>
      </c>
      <c r="BK104" s="180">
        <f>ROUND(I104*H104,2)</f>
        <v>0</v>
      </c>
      <c r="BL104" s="21" t="s">
        <v>141</v>
      </c>
      <c r="BM104" s="21" t="s">
        <v>154</v>
      </c>
    </row>
    <row r="105" spans="2:65" s="1" customFormat="1" ht="20.399999999999999" customHeight="1">
      <c r="B105" s="168"/>
      <c r="C105" s="169" t="s">
        <v>155</v>
      </c>
      <c r="D105" s="169" t="s">
        <v>136</v>
      </c>
      <c r="E105" s="170" t="s">
        <v>156</v>
      </c>
      <c r="F105" s="171" t="s">
        <v>157</v>
      </c>
      <c r="G105" s="172" t="s">
        <v>139</v>
      </c>
      <c r="H105" s="173">
        <v>12</v>
      </c>
      <c r="I105" s="174"/>
      <c r="J105" s="175">
        <f>ROUND(I105*H105,2)</f>
        <v>0</v>
      </c>
      <c r="K105" s="171" t="s">
        <v>140</v>
      </c>
      <c r="L105" s="38"/>
      <c r="M105" s="176" t="s">
        <v>5</v>
      </c>
      <c r="N105" s="177" t="s">
        <v>44</v>
      </c>
      <c r="O105" s="39"/>
      <c r="P105" s="178">
        <f>O105*H105</f>
        <v>0</v>
      </c>
      <c r="Q105" s="178">
        <v>0.1575</v>
      </c>
      <c r="R105" s="178">
        <f>Q105*H105</f>
        <v>1.8900000000000001</v>
      </c>
      <c r="S105" s="178">
        <v>0</v>
      </c>
      <c r="T105" s="179">
        <f>S105*H105</f>
        <v>0</v>
      </c>
      <c r="AR105" s="21" t="s">
        <v>141</v>
      </c>
      <c r="AT105" s="21" t="s">
        <v>136</v>
      </c>
      <c r="AU105" s="21" t="s">
        <v>135</v>
      </c>
      <c r="AY105" s="21" t="s">
        <v>130</v>
      </c>
      <c r="BE105" s="180">
        <f>IF(N105="základní",J105,0)</f>
        <v>0</v>
      </c>
      <c r="BF105" s="180">
        <f>IF(N105="snížená",J105,0)</f>
        <v>0</v>
      </c>
      <c r="BG105" s="180">
        <f>IF(N105="zákl. přenesená",J105,0)</f>
        <v>0</v>
      </c>
      <c r="BH105" s="180">
        <f>IF(N105="sníž. přenesená",J105,0)</f>
        <v>0</v>
      </c>
      <c r="BI105" s="180">
        <f>IF(N105="nulová",J105,0)</f>
        <v>0</v>
      </c>
      <c r="BJ105" s="21" t="s">
        <v>135</v>
      </c>
      <c r="BK105" s="180">
        <f>ROUND(I105*H105,2)</f>
        <v>0</v>
      </c>
      <c r="BL105" s="21" t="s">
        <v>141</v>
      </c>
      <c r="BM105" s="21" t="s">
        <v>158</v>
      </c>
    </row>
    <row r="106" spans="2:65" s="1" customFormat="1" ht="20.399999999999999" customHeight="1">
      <c r="B106" s="168"/>
      <c r="C106" s="169" t="s">
        <v>150</v>
      </c>
      <c r="D106" s="169" t="s">
        <v>136</v>
      </c>
      <c r="E106" s="170" t="s">
        <v>159</v>
      </c>
      <c r="F106" s="171" t="s">
        <v>160</v>
      </c>
      <c r="G106" s="172" t="s">
        <v>161</v>
      </c>
      <c r="H106" s="173">
        <v>0.03</v>
      </c>
      <c r="I106" s="174"/>
      <c r="J106" s="175">
        <f>ROUND(I106*H106,2)</f>
        <v>0</v>
      </c>
      <c r="K106" s="171" t="s">
        <v>140</v>
      </c>
      <c r="L106" s="38"/>
      <c r="M106" s="176" t="s">
        <v>5</v>
      </c>
      <c r="N106" s="177" t="s">
        <v>44</v>
      </c>
      <c r="O106" s="39"/>
      <c r="P106" s="178">
        <f>O106*H106</f>
        <v>0</v>
      </c>
      <c r="Q106" s="178">
        <v>2.2563399999999998</v>
      </c>
      <c r="R106" s="178">
        <f>Q106*H106</f>
        <v>6.7690199999999992E-2</v>
      </c>
      <c r="S106" s="178">
        <v>0</v>
      </c>
      <c r="T106" s="179">
        <f>S106*H106</f>
        <v>0</v>
      </c>
      <c r="AR106" s="21" t="s">
        <v>141</v>
      </c>
      <c r="AT106" s="21" t="s">
        <v>136</v>
      </c>
      <c r="AU106" s="21" t="s">
        <v>135</v>
      </c>
      <c r="AY106" s="21" t="s">
        <v>130</v>
      </c>
      <c r="BE106" s="180">
        <f>IF(N106="základní",J106,0)</f>
        <v>0</v>
      </c>
      <c r="BF106" s="180">
        <f>IF(N106="snížená",J106,0)</f>
        <v>0</v>
      </c>
      <c r="BG106" s="180">
        <f>IF(N106="zákl. přenesená",J106,0)</f>
        <v>0</v>
      </c>
      <c r="BH106" s="180">
        <f>IF(N106="sníž. přenesená",J106,0)</f>
        <v>0</v>
      </c>
      <c r="BI106" s="180">
        <f>IF(N106="nulová",J106,0)</f>
        <v>0</v>
      </c>
      <c r="BJ106" s="21" t="s">
        <v>135</v>
      </c>
      <c r="BK106" s="180">
        <f>ROUND(I106*H106,2)</f>
        <v>0</v>
      </c>
      <c r="BL106" s="21" t="s">
        <v>141</v>
      </c>
      <c r="BM106" s="21" t="s">
        <v>162</v>
      </c>
    </row>
    <row r="107" spans="2:65" s="1" customFormat="1" ht="20.399999999999999" customHeight="1">
      <c r="B107" s="168"/>
      <c r="C107" s="169" t="s">
        <v>163</v>
      </c>
      <c r="D107" s="169" t="s">
        <v>136</v>
      </c>
      <c r="E107" s="170" t="s">
        <v>164</v>
      </c>
      <c r="F107" s="171" t="s">
        <v>165</v>
      </c>
      <c r="G107" s="172" t="s">
        <v>161</v>
      </c>
      <c r="H107" s="173">
        <v>0.03</v>
      </c>
      <c r="I107" s="174"/>
      <c r="J107" s="175">
        <f>ROUND(I107*H107,2)</f>
        <v>0</v>
      </c>
      <c r="K107" s="171" t="s">
        <v>140</v>
      </c>
      <c r="L107" s="38"/>
      <c r="M107" s="176" t="s">
        <v>5</v>
      </c>
      <c r="N107" s="177" t="s">
        <v>44</v>
      </c>
      <c r="O107" s="39"/>
      <c r="P107" s="178">
        <f>O107*H107</f>
        <v>0</v>
      </c>
      <c r="Q107" s="178">
        <v>0</v>
      </c>
      <c r="R107" s="178">
        <f>Q107*H107</f>
        <v>0</v>
      </c>
      <c r="S107" s="178">
        <v>0</v>
      </c>
      <c r="T107" s="179">
        <f>S107*H107</f>
        <v>0</v>
      </c>
      <c r="AR107" s="21" t="s">
        <v>141</v>
      </c>
      <c r="AT107" s="21" t="s">
        <v>136</v>
      </c>
      <c r="AU107" s="21" t="s">
        <v>135</v>
      </c>
      <c r="AY107" s="21" t="s">
        <v>130</v>
      </c>
      <c r="BE107" s="180">
        <f>IF(N107="základní",J107,0)</f>
        <v>0</v>
      </c>
      <c r="BF107" s="180">
        <f>IF(N107="snížená",J107,0)</f>
        <v>0</v>
      </c>
      <c r="BG107" s="180">
        <f>IF(N107="zákl. přenesená",J107,0)</f>
        <v>0</v>
      </c>
      <c r="BH107" s="180">
        <f>IF(N107="sníž. přenesená",J107,0)</f>
        <v>0</v>
      </c>
      <c r="BI107" s="180">
        <f>IF(N107="nulová",J107,0)</f>
        <v>0</v>
      </c>
      <c r="BJ107" s="21" t="s">
        <v>135</v>
      </c>
      <c r="BK107" s="180">
        <f>ROUND(I107*H107,2)</f>
        <v>0</v>
      </c>
      <c r="BL107" s="21" t="s">
        <v>141</v>
      </c>
      <c r="BM107" s="21" t="s">
        <v>166</v>
      </c>
    </row>
    <row r="108" spans="2:65" s="10" customFormat="1" ht="29.85" customHeight="1">
      <c r="B108" s="152"/>
      <c r="D108" s="165" t="s">
        <v>71</v>
      </c>
      <c r="E108" s="166" t="s">
        <v>167</v>
      </c>
      <c r="F108" s="166" t="s">
        <v>168</v>
      </c>
      <c r="I108" s="155"/>
      <c r="J108" s="167">
        <f>BK108</f>
        <v>0</v>
      </c>
      <c r="L108" s="152"/>
      <c r="M108" s="157"/>
      <c r="N108" s="158"/>
      <c r="O108" s="158"/>
      <c r="P108" s="159">
        <f>SUM(P109:P116)</f>
        <v>0</v>
      </c>
      <c r="Q108" s="158"/>
      <c r="R108" s="159">
        <f>SUM(R109:R116)</f>
        <v>1.555E-2</v>
      </c>
      <c r="S108" s="158"/>
      <c r="T108" s="160">
        <f>SUM(T109:T116)</f>
        <v>5.3089999999999993</v>
      </c>
      <c r="AR108" s="153" t="s">
        <v>24</v>
      </c>
      <c r="AT108" s="161" t="s">
        <v>71</v>
      </c>
      <c r="AU108" s="161" t="s">
        <v>24</v>
      </c>
      <c r="AY108" s="153" t="s">
        <v>130</v>
      </c>
      <c r="BK108" s="162">
        <f>SUM(BK109:BK116)</f>
        <v>0</v>
      </c>
    </row>
    <row r="109" spans="2:65" s="1" customFormat="1" ht="20.399999999999999" customHeight="1">
      <c r="B109" s="168"/>
      <c r="C109" s="169" t="s">
        <v>169</v>
      </c>
      <c r="D109" s="169" t="s">
        <v>136</v>
      </c>
      <c r="E109" s="170" t="s">
        <v>170</v>
      </c>
      <c r="F109" s="171" t="s">
        <v>171</v>
      </c>
      <c r="G109" s="172" t="s">
        <v>172</v>
      </c>
      <c r="H109" s="173">
        <v>70</v>
      </c>
      <c r="I109" s="174"/>
      <c r="J109" s="175">
        <f t="shared" ref="J109:J114" si="0">ROUND(I109*H109,2)</f>
        <v>0</v>
      </c>
      <c r="K109" s="171" t="s">
        <v>5</v>
      </c>
      <c r="L109" s="38"/>
      <c r="M109" s="176" t="s">
        <v>5</v>
      </c>
      <c r="N109" s="177" t="s">
        <v>44</v>
      </c>
      <c r="O109" s="39"/>
      <c r="P109" s="178">
        <f t="shared" ref="P109:P114" si="1">O109*H109</f>
        <v>0</v>
      </c>
      <c r="Q109" s="178">
        <v>4.0000000000000003E-5</v>
      </c>
      <c r="R109" s="178">
        <f t="shared" ref="R109:R114" si="2">Q109*H109</f>
        <v>2.8000000000000004E-3</v>
      </c>
      <c r="S109" s="178">
        <v>0</v>
      </c>
      <c r="T109" s="179">
        <f t="shared" ref="T109:T114" si="3">S109*H109</f>
        <v>0</v>
      </c>
      <c r="AR109" s="21" t="s">
        <v>141</v>
      </c>
      <c r="AT109" s="21" t="s">
        <v>136</v>
      </c>
      <c r="AU109" s="21" t="s">
        <v>135</v>
      </c>
      <c r="AY109" s="21" t="s">
        <v>130</v>
      </c>
      <c r="BE109" s="180">
        <f t="shared" ref="BE109:BE114" si="4">IF(N109="základní",J109,0)</f>
        <v>0</v>
      </c>
      <c r="BF109" s="180">
        <f t="shared" ref="BF109:BF114" si="5">IF(N109="snížená",J109,0)</f>
        <v>0</v>
      </c>
      <c r="BG109" s="180">
        <f t="shared" ref="BG109:BG114" si="6">IF(N109="zákl. přenesená",J109,0)</f>
        <v>0</v>
      </c>
      <c r="BH109" s="180">
        <f t="shared" ref="BH109:BH114" si="7">IF(N109="sníž. přenesená",J109,0)</f>
        <v>0</v>
      </c>
      <c r="BI109" s="180">
        <f t="shared" ref="BI109:BI114" si="8">IF(N109="nulová",J109,0)</f>
        <v>0</v>
      </c>
      <c r="BJ109" s="21" t="s">
        <v>135</v>
      </c>
      <c r="BK109" s="180">
        <f t="shared" ref="BK109:BK114" si="9">ROUND(I109*H109,2)</f>
        <v>0</v>
      </c>
      <c r="BL109" s="21" t="s">
        <v>141</v>
      </c>
      <c r="BM109" s="21" t="s">
        <v>173</v>
      </c>
    </row>
    <row r="110" spans="2:65" s="1" customFormat="1" ht="20.399999999999999" customHeight="1">
      <c r="B110" s="168"/>
      <c r="C110" s="169" t="s">
        <v>167</v>
      </c>
      <c r="D110" s="169" t="s">
        <v>136</v>
      </c>
      <c r="E110" s="170" t="s">
        <v>174</v>
      </c>
      <c r="F110" s="171" t="s">
        <v>175</v>
      </c>
      <c r="G110" s="172" t="s">
        <v>172</v>
      </c>
      <c r="H110" s="173">
        <v>40</v>
      </c>
      <c r="I110" s="174"/>
      <c r="J110" s="175">
        <f t="shared" si="0"/>
        <v>0</v>
      </c>
      <c r="K110" s="171" t="s">
        <v>140</v>
      </c>
      <c r="L110" s="38"/>
      <c r="M110" s="176" t="s">
        <v>5</v>
      </c>
      <c r="N110" s="177" t="s">
        <v>44</v>
      </c>
      <c r="O110" s="39"/>
      <c r="P110" s="178">
        <f t="shared" si="1"/>
        <v>0</v>
      </c>
      <c r="Q110" s="178">
        <v>0</v>
      </c>
      <c r="R110" s="178">
        <f t="shared" si="2"/>
        <v>0</v>
      </c>
      <c r="S110" s="178">
        <v>0</v>
      </c>
      <c r="T110" s="179">
        <f t="shared" si="3"/>
        <v>0</v>
      </c>
      <c r="AR110" s="21" t="s">
        <v>141</v>
      </c>
      <c r="AT110" s="21" t="s">
        <v>136</v>
      </c>
      <c r="AU110" s="21" t="s">
        <v>135</v>
      </c>
      <c r="AY110" s="21" t="s">
        <v>130</v>
      </c>
      <c r="BE110" s="180">
        <f t="shared" si="4"/>
        <v>0</v>
      </c>
      <c r="BF110" s="180">
        <f t="shared" si="5"/>
        <v>0</v>
      </c>
      <c r="BG110" s="180">
        <f t="shared" si="6"/>
        <v>0</v>
      </c>
      <c r="BH110" s="180">
        <f t="shared" si="7"/>
        <v>0</v>
      </c>
      <c r="BI110" s="180">
        <f t="shared" si="8"/>
        <v>0</v>
      </c>
      <c r="BJ110" s="21" t="s">
        <v>135</v>
      </c>
      <c r="BK110" s="180">
        <f t="shared" si="9"/>
        <v>0</v>
      </c>
      <c r="BL110" s="21" t="s">
        <v>141</v>
      </c>
      <c r="BM110" s="21" t="s">
        <v>176</v>
      </c>
    </row>
    <row r="111" spans="2:65" s="1" customFormat="1" ht="20.399999999999999" customHeight="1">
      <c r="B111" s="168"/>
      <c r="C111" s="169" t="s">
        <v>177</v>
      </c>
      <c r="D111" s="169" t="s">
        <v>136</v>
      </c>
      <c r="E111" s="170" t="s">
        <v>178</v>
      </c>
      <c r="F111" s="171" t="s">
        <v>179</v>
      </c>
      <c r="G111" s="172" t="s">
        <v>172</v>
      </c>
      <c r="H111" s="173">
        <v>20</v>
      </c>
      <c r="I111" s="174"/>
      <c r="J111" s="175">
        <f t="shared" si="0"/>
        <v>0</v>
      </c>
      <c r="K111" s="171" t="s">
        <v>140</v>
      </c>
      <c r="L111" s="38"/>
      <c r="M111" s="176" t="s">
        <v>5</v>
      </c>
      <c r="N111" s="177" t="s">
        <v>44</v>
      </c>
      <c r="O111" s="39"/>
      <c r="P111" s="178">
        <f t="shared" si="1"/>
        <v>0</v>
      </c>
      <c r="Q111" s="178">
        <v>0</v>
      </c>
      <c r="R111" s="178">
        <f t="shared" si="2"/>
        <v>0</v>
      </c>
      <c r="S111" s="178">
        <v>0</v>
      </c>
      <c r="T111" s="179">
        <f t="shared" si="3"/>
        <v>0</v>
      </c>
      <c r="AR111" s="21" t="s">
        <v>141</v>
      </c>
      <c r="AT111" s="21" t="s">
        <v>136</v>
      </c>
      <c r="AU111" s="21" t="s">
        <v>135</v>
      </c>
      <c r="AY111" s="21" t="s">
        <v>130</v>
      </c>
      <c r="BE111" s="180">
        <f t="shared" si="4"/>
        <v>0</v>
      </c>
      <c r="BF111" s="180">
        <f t="shared" si="5"/>
        <v>0</v>
      </c>
      <c r="BG111" s="180">
        <f t="shared" si="6"/>
        <v>0</v>
      </c>
      <c r="BH111" s="180">
        <f t="shared" si="7"/>
        <v>0</v>
      </c>
      <c r="BI111" s="180">
        <f t="shared" si="8"/>
        <v>0</v>
      </c>
      <c r="BJ111" s="21" t="s">
        <v>135</v>
      </c>
      <c r="BK111" s="180">
        <f t="shared" si="9"/>
        <v>0</v>
      </c>
      <c r="BL111" s="21" t="s">
        <v>141</v>
      </c>
      <c r="BM111" s="21" t="s">
        <v>180</v>
      </c>
    </row>
    <row r="112" spans="2:65" s="1" customFormat="1" ht="28.8" customHeight="1">
      <c r="B112" s="168"/>
      <c r="C112" s="169" t="s">
        <v>181</v>
      </c>
      <c r="D112" s="169" t="s">
        <v>136</v>
      </c>
      <c r="E112" s="170" t="s">
        <v>182</v>
      </c>
      <c r="F112" s="171" t="s">
        <v>183</v>
      </c>
      <c r="G112" s="172" t="s">
        <v>139</v>
      </c>
      <c r="H112" s="173">
        <v>16</v>
      </c>
      <c r="I112" s="174"/>
      <c r="J112" s="175">
        <f t="shared" si="0"/>
        <v>0</v>
      </c>
      <c r="K112" s="171" t="s">
        <v>140</v>
      </c>
      <c r="L112" s="38"/>
      <c r="M112" s="176" t="s">
        <v>5</v>
      </c>
      <c r="N112" s="177" t="s">
        <v>44</v>
      </c>
      <c r="O112" s="39"/>
      <c r="P112" s="178">
        <f t="shared" si="1"/>
        <v>0</v>
      </c>
      <c r="Q112" s="178">
        <v>0</v>
      </c>
      <c r="R112" s="178">
        <f t="shared" si="2"/>
        <v>0</v>
      </c>
      <c r="S112" s="178">
        <v>0.20699999999999999</v>
      </c>
      <c r="T112" s="179">
        <f t="shared" si="3"/>
        <v>3.3119999999999998</v>
      </c>
      <c r="AR112" s="21" t="s">
        <v>141</v>
      </c>
      <c r="AT112" s="21" t="s">
        <v>136</v>
      </c>
      <c r="AU112" s="21" t="s">
        <v>135</v>
      </c>
      <c r="AY112" s="21" t="s">
        <v>130</v>
      </c>
      <c r="BE112" s="180">
        <f t="shared" si="4"/>
        <v>0</v>
      </c>
      <c r="BF112" s="180">
        <f t="shared" si="5"/>
        <v>0</v>
      </c>
      <c r="BG112" s="180">
        <f t="shared" si="6"/>
        <v>0</v>
      </c>
      <c r="BH112" s="180">
        <f t="shared" si="7"/>
        <v>0</v>
      </c>
      <c r="BI112" s="180">
        <f t="shared" si="8"/>
        <v>0</v>
      </c>
      <c r="BJ112" s="21" t="s">
        <v>135</v>
      </c>
      <c r="BK112" s="180">
        <f t="shared" si="9"/>
        <v>0</v>
      </c>
      <c r="BL112" s="21" t="s">
        <v>141</v>
      </c>
      <c r="BM112" s="21" t="s">
        <v>184</v>
      </c>
    </row>
    <row r="113" spans="2:65" s="1" customFormat="1" ht="28.8" customHeight="1">
      <c r="B113" s="168"/>
      <c r="C113" s="169" t="s">
        <v>185</v>
      </c>
      <c r="D113" s="169" t="s">
        <v>136</v>
      </c>
      <c r="E113" s="170" t="s">
        <v>186</v>
      </c>
      <c r="F113" s="171" t="s">
        <v>187</v>
      </c>
      <c r="G113" s="172" t="s">
        <v>139</v>
      </c>
      <c r="H113" s="173">
        <v>2</v>
      </c>
      <c r="I113" s="174"/>
      <c r="J113" s="175">
        <f t="shared" si="0"/>
        <v>0</v>
      </c>
      <c r="K113" s="171" t="s">
        <v>140</v>
      </c>
      <c r="L113" s="38"/>
      <c r="M113" s="176" t="s">
        <v>5</v>
      </c>
      <c r="N113" s="177" t="s">
        <v>44</v>
      </c>
      <c r="O113" s="39"/>
      <c r="P113" s="178">
        <f t="shared" si="1"/>
        <v>0</v>
      </c>
      <c r="Q113" s="178">
        <v>0</v>
      </c>
      <c r="R113" s="178">
        <f t="shared" si="2"/>
        <v>0</v>
      </c>
      <c r="S113" s="178">
        <v>7.4999999999999997E-2</v>
      </c>
      <c r="T113" s="179">
        <f t="shared" si="3"/>
        <v>0.15</v>
      </c>
      <c r="AR113" s="21" t="s">
        <v>141</v>
      </c>
      <c r="AT113" s="21" t="s">
        <v>136</v>
      </c>
      <c r="AU113" s="21" t="s">
        <v>135</v>
      </c>
      <c r="AY113" s="21" t="s">
        <v>130</v>
      </c>
      <c r="BE113" s="180">
        <f t="shared" si="4"/>
        <v>0</v>
      </c>
      <c r="BF113" s="180">
        <f t="shared" si="5"/>
        <v>0</v>
      </c>
      <c r="BG113" s="180">
        <f t="shared" si="6"/>
        <v>0</v>
      </c>
      <c r="BH113" s="180">
        <f t="shared" si="7"/>
        <v>0</v>
      </c>
      <c r="BI113" s="180">
        <f t="shared" si="8"/>
        <v>0</v>
      </c>
      <c r="BJ113" s="21" t="s">
        <v>135</v>
      </c>
      <c r="BK113" s="180">
        <f t="shared" si="9"/>
        <v>0</v>
      </c>
      <c r="BL113" s="21" t="s">
        <v>141</v>
      </c>
      <c r="BM113" s="21" t="s">
        <v>188</v>
      </c>
    </row>
    <row r="114" spans="2:65" s="1" customFormat="1" ht="20.399999999999999" customHeight="1">
      <c r="B114" s="168"/>
      <c r="C114" s="169" t="s">
        <v>189</v>
      </c>
      <c r="D114" s="169" t="s">
        <v>136</v>
      </c>
      <c r="E114" s="170" t="s">
        <v>190</v>
      </c>
      <c r="F114" s="171" t="s">
        <v>191</v>
      </c>
      <c r="G114" s="172" t="s">
        <v>192</v>
      </c>
      <c r="H114" s="173">
        <v>15</v>
      </c>
      <c r="I114" s="174"/>
      <c r="J114" s="175">
        <f t="shared" si="0"/>
        <v>0</v>
      </c>
      <c r="K114" s="171" t="s">
        <v>5</v>
      </c>
      <c r="L114" s="38"/>
      <c r="M114" s="176" t="s">
        <v>5</v>
      </c>
      <c r="N114" s="177" t="s">
        <v>44</v>
      </c>
      <c r="O114" s="39"/>
      <c r="P114" s="178">
        <f t="shared" si="1"/>
        <v>0</v>
      </c>
      <c r="Q114" s="178">
        <v>8.4999999999999995E-4</v>
      </c>
      <c r="R114" s="178">
        <f t="shared" si="2"/>
        <v>1.2749999999999999E-2</v>
      </c>
      <c r="S114" s="178">
        <v>2.5000000000000001E-2</v>
      </c>
      <c r="T114" s="179">
        <f t="shared" si="3"/>
        <v>0.375</v>
      </c>
      <c r="AR114" s="21" t="s">
        <v>141</v>
      </c>
      <c r="AT114" s="21" t="s">
        <v>136</v>
      </c>
      <c r="AU114" s="21" t="s">
        <v>135</v>
      </c>
      <c r="AY114" s="21" t="s">
        <v>130</v>
      </c>
      <c r="BE114" s="180">
        <f t="shared" si="4"/>
        <v>0</v>
      </c>
      <c r="BF114" s="180">
        <f t="shared" si="5"/>
        <v>0</v>
      </c>
      <c r="BG114" s="180">
        <f t="shared" si="6"/>
        <v>0</v>
      </c>
      <c r="BH114" s="180">
        <f t="shared" si="7"/>
        <v>0</v>
      </c>
      <c r="BI114" s="180">
        <f t="shared" si="8"/>
        <v>0</v>
      </c>
      <c r="BJ114" s="21" t="s">
        <v>135</v>
      </c>
      <c r="BK114" s="180">
        <f t="shared" si="9"/>
        <v>0</v>
      </c>
      <c r="BL114" s="21" t="s">
        <v>141</v>
      </c>
      <c r="BM114" s="21" t="s">
        <v>193</v>
      </c>
    </row>
    <row r="115" spans="2:65" s="11" customFormat="1">
      <c r="B115" s="181"/>
      <c r="D115" s="182" t="s">
        <v>194</v>
      </c>
      <c r="E115" s="183" t="s">
        <v>5</v>
      </c>
      <c r="F115" s="184" t="s">
        <v>195</v>
      </c>
      <c r="H115" s="185">
        <v>15</v>
      </c>
      <c r="I115" s="186"/>
      <c r="L115" s="181"/>
      <c r="M115" s="187"/>
      <c r="N115" s="188"/>
      <c r="O115" s="188"/>
      <c r="P115" s="188"/>
      <c r="Q115" s="188"/>
      <c r="R115" s="188"/>
      <c r="S115" s="188"/>
      <c r="T115" s="189"/>
      <c r="AT115" s="190" t="s">
        <v>194</v>
      </c>
      <c r="AU115" s="190" t="s">
        <v>135</v>
      </c>
      <c r="AV115" s="11" t="s">
        <v>135</v>
      </c>
      <c r="AW115" s="11" t="s">
        <v>35</v>
      </c>
      <c r="AX115" s="11" t="s">
        <v>24</v>
      </c>
      <c r="AY115" s="190" t="s">
        <v>130</v>
      </c>
    </row>
    <row r="116" spans="2:65" s="1" customFormat="1" ht="20.399999999999999" customHeight="1">
      <c r="B116" s="168"/>
      <c r="C116" s="169" t="s">
        <v>196</v>
      </c>
      <c r="D116" s="169" t="s">
        <v>136</v>
      </c>
      <c r="E116" s="170" t="s">
        <v>197</v>
      </c>
      <c r="F116" s="171" t="s">
        <v>198</v>
      </c>
      <c r="G116" s="172" t="s">
        <v>172</v>
      </c>
      <c r="H116" s="173">
        <v>32</v>
      </c>
      <c r="I116" s="174"/>
      <c r="J116" s="175">
        <f>ROUND(I116*H116,2)</f>
        <v>0</v>
      </c>
      <c r="K116" s="171" t="s">
        <v>5</v>
      </c>
      <c r="L116" s="38"/>
      <c r="M116" s="176" t="s">
        <v>5</v>
      </c>
      <c r="N116" s="177" t="s">
        <v>44</v>
      </c>
      <c r="O116" s="39"/>
      <c r="P116" s="178">
        <f>O116*H116</f>
        <v>0</v>
      </c>
      <c r="Q116" s="178">
        <v>0</v>
      </c>
      <c r="R116" s="178">
        <f>Q116*H116</f>
        <v>0</v>
      </c>
      <c r="S116" s="178">
        <v>4.5999999999999999E-2</v>
      </c>
      <c r="T116" s="179">
        <f>S116*H116</f>
        <v>1.472</v>
      </c>
      <c r="AR116" s="21" t="s">
        <v>141</v>
      </c>
      <c r="AT116" s="21" t="s">
        <v>136</v>
      </c>
      <c r="AU116" s="21" t="s">
        <v>135</v>
      </c>
      <c r="AY116" s="21" t="s">
        <v>130</v>
      </c>
      <c r="BE116" s="180">
        <f>IF(N116="základní",J116,0)</f>
        <v>0</v>
      </c>
      <c r="BF116" s="180">
        <f>IF(N116="snížená",J116,0)</f>
        <v>0</v>
      </c>
      <c r="BG116" s="180">
        <f>IF(N116="zákl. přenesená",J116,0)</f>
        <v>0</v>
      </c>
      <c r="BH116" s="180">
        <f>IF(N116="sníž. přenesená",J116,0)</f>
        <v>0</v>
      </c>
      <c r="BI116" s="180">
        <f>IF(N116="nulová",J116,0)</f>
        <v>0</v>
      </c>
      <c r="BJ116" s="21" t="s">
        <v>135</v>
      </c>
      <c r="BK116" s="180">
        <f>ROUND(I116*H116,2)</f>
        <v>0</v>
      </c>
      <c r="BL116" s="21" t="s">
        <v>141</v>
      </c>
      <c r="BM116" s="21" t="s">
        <v>199</v>
      </c>
    </row>
    <row r="117" spans="2:65" s="10" customFormat="1" ht="29.85" customHeight="1">
      <c r="B117" s="152"/>
      <c r="D117" s="165" t="s">
        <v>71</v>
      </c>
      <c r="E117" s="166" t="s">
        <v>200</v>
      </c>
      <c r="F117" s="166" t="s">
        <v>201</v>
      </c>
      <c r="I117" s="155"/>
      <c r="J117" s="167">
        <f>BK117</f>
        <v>0</v>
      </c>
      <c r="L117" s="152"/>
      <c r="M117" s="157"/>
      <c r="N117" s="158"/>
      <c r="O117" s="158"/>
      <c r="P117" s="159">
        <f>SUM(P118:P120)</f>
        <v>0</v>
      </c>
      <c r="Q117" s="158"/>
      <c r="R117" s="159">
        <f>SUM(R118:R120)</f>
        <v>0</v>
      </c>
      <c r="S117" s="158"/>
      <c r="T117" s="160">
        <f>SUM(T118:T120)</f>
        <v>0</v>
      </c>
      <c r="AR117" s="153" t="s">
        <v>24</v>
      </c>
      <c r="AT117" s="161" t="s">
        <v>71</v>
      </c>
      <c r="AU117" s="161" t="s">
        <v>24</v>
      </c>
      <c r="AY117" s="153" t="s">
        <v>130</v>
      </c>
      <c r="BK117" s="162">
        <f>SUM(BK118:BK120)</f>
        <v>0</v>
      </c>
    </row>
    <row r="118" spans="2:65" s="1" customFormat="1" ht="28.8" customHeight="1">
      <c r="B118" s="168"/>
      <c r="C118" s="169" t="s">
        <v>11</v>
      </c>
      <c r="D118" s="169" t="s">
        <v>136</v>
      </c>
      <c r="E118" s="170" t="s">
        <v>202</v>
      </c>
      <c r="F118" s="171" t="s">
        <v>203</v>
      </c>
      <c r="G118" s="172" t="s">
        <v>204</v>
      </c>
      <c r="H118" s="173">
        <v>7.1429999999999998</v>
      </c>
      <c r="I118" s="174"/>
      <c r="J118" s="175">
        <f>ROUND(I118*H118,2)</f>
        <v>0</v>
      </c>
      <c r="K118" s="171" t="s">
        <v>140</v>
      </c>
      <c r="L118" s="38"/>
      <c r="M118" s="176" t="s">
        <v>5</v>
      </c>
      <c r="N118" s="177" t="s">
        <v>44</v>
      </c>
      <c r="O118" s="39"/>
      <c r="P118" s="178">
        <f>O118*H118</f>
        <v>0</v>
      </c>
      <c r="Q118" s="178">
        <v>0</v>
      </c>
      <c r="R118" s="178">
        <f>Q118*H118</f>
        <v>0</v>
      </c>
      <c r="S118" s="178">
        <v>0</v>
      </c>
      <c r="T118" s="179">
        <f>S118*H118</f>
        <v>0</v>
      </c>
      <c r="AR118" s="21" t="s">
        <v>141</v>
      </c>
      <c r="AT118" s="21" t="s">
        <v>136</v>
      </c>
      <c r="AU118" s="21" t="s">
        <v>135</v>
      </c>
      <c r="AY118" s="21" t="s">
        <v>130</v>
      </c>
      <c r="BE118" s="180">
        <f>IF(N118="základní",J118,0)</f>
        <v>0</v>
      </c>
      <c r="BF118" s="180">
        <f>IF(N118="snížená",J118,0)</f>
        <v>0</v>
      </c>
      <c r="BG118" s="180">
        <f>IF(N118="zákl. přenesená",J118,0)</f>
        <v>0</v>
      </c>
      <c r="BH118" s="180">
        <f>IF(N118="sníž. přenesená",J118,0)</f>
        <v>0</v>
      </c>
      <c r="BI118" s="180">
        <f>IF(N118="nulová",J118,0)</f>
        <v>0</v>
      </c>
      <c r="BJ118" s="21" t="s">
        <v>135</v>
      </c>
      <c r="BK118" s="180">
        <f>ROUND(I118*H118,2)</f>
        <v>0</v>
      </c>
      <c r="BL118" s="21" t="s">
        <v>141</v>
      </c>
      <c r="BM118" s="21" t="s">
        <v>205</v>
      </c>
    </row>
    <row r="119" spans="2:65" s="1" customFormat="1" ht="28.8" customHeight="1">
      <c r="B119" s="168"/>
      <c r="C119" s="169" t="s">
        <v>206</v>
      </c>
      <c r="D119" s="169" t="s">
        <v>136</v>
      </c>
      <c r="E119" s="170" t="s">
        <v>207</v>
      </c>
      <c r="F119" s="171" t="s">
        <v>208</v>
      </c>
      <c r="G119" s="172" t="s">
        <v>204</v>
      </c>
      <c r="H119" s="173">
        <v>7.1429999999999998</v>
      </c>
      <c r="I119" s="174"/>
      <c r="J119" s="175">
        <f>ROUND(I119*H119,2)</f>
        <v>0</v>
      </c>
      <c r="K119" s="171" t="s">
        <v>140</v>
      </c>
      <c r="L119" s="38"/>
      <c r="M119" s="176" t="s">
        <v>5</v>
      </c>
      <c r="N119" s="177" t="s">
        <v>44</v>
      </c>
      <c r="O119" s="39"/>
      <c r="P119" s="178">
        <f>O119*H119</f>
        <v>0</v>
      </c>
      <c r="Q119" s="178">
        <v>0</v>
      </c>
      <c r="R119" s="178">
        <f>Q119*H119</f>
        <v>0</v>
      </c>
      <c r="S119" s="178">
        <v>0</v>
      </c>
      <c r="T119" s="179">
        <f>S119*H119</f>
        <v>0</v>
      </c>
      <c r="AR119" s="21" t="s">
        <v>141</v>
      </c>
      <c r="AT119" s="21" t="s">
        <v>136</v>
      </c>
      <c r="AU119" s="21" t="s">
        <v>135</v>
      </c>
      <c r="AY119" s="21" t="s">
        <v>130</v>
      </c>
      <c r="BE119" s="180">
        <f>IF(N119="základní",J119,0)</f>
        <v>0</v>
      </c>
      <c r="BF119" s="180">
        <f>IF(N119="snížená",J119,0)</f>
        <v>0</v>
      </c>
      <c r="BG119" s="180">
        <f>IF(N119="zákl. přenesená",J119,0)</f>
        <v>0</v>
      </c>
      <c r="BH119" s="180">
        <f>IF(N119="sníž. přenesená",J119,0)</f>
        <v>0</v>
      </c>
      <c r="BI119" s="180">
        <f>IF(N119="nulová",J119,0)</f>
        <v>0</v>
      </c>
      <c r="BJ119" s="21" t="s">
        <v>135</v>
      </c>
      <c r="BK119" s="180">
        <f>ROUND(I119*H119,2)</f>
        <v>0</v>
      </c>
      <c r="BL119" s="21" t="s">
        <v>141</v>
      </c>
      <c r="BM119" s="21" t="s">
        <v>209</v>
      </c>
    </row>
    <row r="120" spans="2:65" s="1" customFormat="1" ht="20.399999999999999" customHeight="1">
      <c r="B120" s="168"/>
      <c r="C120" s="169" t="s">
        <v>210</v>
      </c>
      <c r="D120" s="169" t="s">
        <v>136</v>
      </c>
      <c r="E120" s="170" t="s">
        <v>211</v>
      </c>
      <c r="F120" s="171" t="s">
        <v>212</v>
      </c>
      <c r="G120" s="172" t="s">
        <v>204</v>
      </c>
      <c r="H120" s="173">
        <v>7.1429999999999998</v>
      </c>
      <c r="I120" s="174"/>
      <c r="J120" s="175">
        <f>ROUND(I120*H120,2)</f>
        <v>0</v>
      </c>
      <c r="K120" s="171" t="s">
        <v>140</v>
      </c>
      <c r="L120" s="38"/>
      <c r="M120" s="176" t="s">
        <v>5</v>
      </c>
      <c r="N120" s="177" t="s">
        <v>44</v>
      </c>
      <c r="O120" s="39"/>
      <c r="P120" s="178">
        <f>O120*H120</f>
        <v>0</v>
      </c>
      <c r="Q120" s="178">
        <v>0</v>
      </c>
      <c r="R120" s="178">
        <f>Q120*H120</f>
        <v>0</v>
      </c>
      <c r="S120" s="178">
        <v>0</v>
      </c>
      <c r="T120" s="179">
        <f>S120*H120</f>
        <v>0</v>
      </c>
      <c r="AR120" s="21" t="s">
        <v>141</v>
      </c>
      <c r="AT120" s="21" t="s">
        <v>136</v>
      </c>
      <c r="AU120" s="21" t="s">
        <v>135</v>
      </c>
      <c r="AY120" s="21" t="s">
        <v>130</v>
      </c>
      <c r="BE120" s="180">
        <f>IF(N120="základní",J120,0)</f>
        <v>0</v>
      </c>
      <c r="BF120" s="180">
        <f>IF(N120="snížená",J120,0)</f>
        <v>0</v>
      </c>
      <c r="BG120" s="180">
        <f>IF(N120="zákl. přenesená",J120,0)</f>
        <v>0</v>
      </c>
      <c r="BH120" s="180">
        <f>IF(N120="sníž. přenesená",J120,0)</f>
        <v>0</v>
      </c>
      <c r="BI120" s="180">
        <f>IF(N120="nulová",J120,0)</f>
        <v>0</v>
      </c>
      <c r="BJ120" s="21" t="s">
        <v>135</v>
      </c>
      <c r="BK120" s="180">
        <f>ROUND(I120*H120,2)</f>
        <v>0</v>
      </c>
      <c r="BL120" s="21" t="s">
        <v>141</v>
      </c>
      <c r="BM120" s="21" t="s">
        <v>213</v>
      </c>
    </row>
    <row r="121" spans="2:65" s="10" customFormat="1" ht="29.85" customHeight="1">
      <c r="B121" s="152"/>
      <c r="D121" s="165" t="s">
        <v>71</v>
      </c>
      <c r="E121" s="166" t="s">
        <v>214</v>
      </c>
      <c r="F121" s="166" t="s">
        <v>215</v>
      </c>
      <c r="I121" s="155"/>
      <c r="J121" s="167">
        <f>BK121</f>
        <v>0</v>
      </c>
      <c r="L121" s="152"/>
      <c r="M121" s="157"/>
      <c r="N121" s="158"/>
      <c r="O121" s="158"/>
      <c r="P121" s="159">
        <f>P122</f>
        <v>0</v>
      </c>
      <c r="Q121" s="158"/>
      <c r="R121" s="159">
        <f>R122</f>
        <v>0</v>
      </c>
      <c r="S121" s="158"/>
      <c r="T121" s="160">
        <f>T122</f>
        <v>0</v>
      </c>
      <c r="AR121" s="153" t="s">
        <v>24</v>
      </c>
      <c r="AT121" s="161" t="s">
        <v>71</v>
      </c>
      <c r="AU121" s="161" t="s">
        <v>24</v>
      </c>
      <c r="AY121" s="153" t="s">
        <v>130</v>
      </c>
      <c r="BK121" s="162">
        <f>BK122</f>
        <v>0</v>
      </c>
    </row>
    <row r="122" spans="2:65" s="1" customFormat="1" ht="20.399999999999999" customHeight="1">
      <c r="B122" s="168"/>
      <c r="C122" s="169" t="s">
        <v>216</v>
      </c>
      <c r="D122" s="169" t="s">
        <v>136</v>
      </c>
      <c r="E122" s="170" t="s">
        <v>217</v>
      </c>
      <c r="F122" s="171" t="s">
        <v>218</v>
      </c>
      <c r="G122" s="172" t="s">
        <v>204</v>
      </c>
      <c r="H122" s="173">
        <v>5.2009999999999996</v>
      </c>
      <c r="I122" s="174"/>
      <c r="J122" s="175">
        <f>ROUND(I122*H122,2)</f>
        <v>0</v>
      </c>
      <c r="K122" s="171" t="s">
        <v>140</v>
      </c>
      <c r="L122" s="38"/>
      <c r="M122" s="176" t="s">
        <v>5</v>
      </c>
      <c r="N122" s="177" t="s">
        <v>44</v>
      </c>
      <c r="O122" s="39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AR122" s="21" t="s">
        <v>141</v>
      </c>
      <c r="AT122" s="21" t="s">
        <v>136</v>
      </c>
      <c r="AU122" s="21" t="s">
        <v>135</v>
      </c>
      <c r="AY122" s="21" t="s">
        <v>130</v>
      </c>
      <c r="BE122" s="180">
        <f>IF(N122="základní",J122,0)</f>
        <v>0</v>
      </c>
      <c r="BF122" s="180">
        <f>IF(N122="snížená",J122,0)</f>
        <v>0</v>
      </c>
      <c r="BG122" s="180">
        <f>IF(N122="zákl. přenesená",J122,0)</f>
        <v>0</v>
      </c>
      <c r="BH122" s="180">
        <f>IF(N122="sníž. přenesená",J122,0)</f>
        <v>0</v>
      </c>
      <c r="BI122" s="180">
        <f>IF(N122="nulová",J122,0)</f>
        <v>0</v>
      </c>
      <c r="BJ122" s="21" t="s">
        <v>135</v>
      </c>
      <c r="BK122" s="180">
        <f>ROUND(I122*H122,2)</f>
        <v>0</v>
      </c>
      <c r="BL122" s="21" t="s">
        <v>141</v>
      </c>
      <c r="BM122" s="21" t="s">
        <v>219</v>
      </c>
    </row>
    <row r="123" spans="2:65" s="10" customFormat="1" ht="37.35" customHeight="1">
      <c r="B123" s="152"/>
      <c r="D123" s="153" t="s">
        <v>71</v>
      </c>
      <c r="E123" s="154" t="s">
        <v>220</v>
      </c>
      <c r="F123" s="154" t="s">
        <v>221</v>
      </c>
      <c r="I123" s="155"/>
      <c r="J123" s="156">
        <f>BK123</f>
        <v>0</v>
      </c>
      <c r="L123" s="152"/>
      <c r="M123" s="157"/>
      <c r="N123" s="158"/>
      <c r="O123" s="158"/>
      <c r="P123" s="159">
        <f>P124+P190+P200+P202+P207+P212+P227+P234+P237</f>
        <v>0</v>
      </c>
      <c r="Q123" s="158"/>
      <c r="R123" s="159">
        <f>R124+R190+R200+R202+R207+R212+R227+R234+R237</f>
        <v>5.6919900000000014</v>
      </c>
      <c r="S123" s="158"/>
      <c r="T123" s="160">
        <f>T124+T190+T200+T202+T207+T212+T227+T234+T237</f>
        <v>1.8342250000000002</v>
      </c>
      <c r="AR123" s="153" t="s">
        <v>135</v>
      </c>
      <c r="AT123" s="161" t="s">
        <v>71</v>
      </c>
      <c r="AU123" s="161" t="s">
        <v>72</v>
      </c>
      <c r="AY123" s="153" t="s">
        <v>130</v>
      </c>
      <c r="BK123" s="162">
        <f>BK124+BK190+BK200+BK202+BK207+BK212+BK227+BK234+BK237</f>
        <v>0</v>
      </c>
    </row>
    <row r="124" spans="2:65" s="10" customFormat="1" ht="19.95" customHeight="1">
      <c r="B124" s="152"/>
      <c r="D124" s="165" t="s">
        <v>71</v>
      </c>
      <c r="E124" s="166" t="s">
        <v>222</v>
      </c>
      <c r="F124" s="166" t="s">
        <v>223</v>
      </c>
      <c r="I124" s="155"/>
      <c r="J124" s="167">
        <f>BK124</f>
        <v>0</v>
      </c>
      <c r="L124" s="152"/>
      <c r="M124" s="157"/>
      <c r="N124" s="158"/>
      <c r="O124" s="158"/>
      <c r="P124" s="159">
        <f>SUM(P125:P189)</f>
        <v>0</v>
      </c>
      <c r="Q124" s="158"/>
      <c r="R124" s="159">
        <f>SUM(R125:R189)</f>
        <v>5.143810000000002</v>
      </c>
      <c r="S124" s="158"/>
      <c r="T124" s="160">
        <f>SUM(T125:T189)</f>
        <v>1.6336800000000002</v>
      </c>
      <c r="AR124" s="153" t="s">
        <v>135</v>
      </c>
      <c r="AT124" s="161" t="s">
        <v>71</v>
      </c>
      <c r="AU124" s="161" t="s">
        <v>24</v>
      </c>
      <c r="AY124" s="153" t="s">
        <v>130</v>
      </c>
      <c r="BK124" s="162">
        <f>SUM(BK125:BK189)</f>
        <v>0</v>
      </c>
    </row>
    <row r="125" spans="2:65" s="1" customFormat="1" ht="20.399999999999999" customHeight="1">
      <c r="B125" s="168"/>
      <c r="C125" s="169" t="s">
        <v>224</v>
      </c>
      <c r="D125" s="169" t="s">
        <v>136</v>
      </c>
      <c r="E125" s="170" t="s">
        <v>225</v>
      </c>
      <c r="F125" s="171" t="s">
        <v>226</v>
      </c>
      <c r="G125" s="172" t="s">
        <v>139</v>
      </c>
      <c r="H125" s="173">
        <v>1</v>
      </c>
      <c r="I125" s="174"/>
      <c r="J125" s="175">
        <f t="shared" ref="J125:J156" si="10">ROUND(I125*H125,2)</f>
        <v>0</v>
      </c>
      <c r="K125" s="171" t="s">
        <v>140</v>
      </c>
      <c r="L125" s="38"/>
      <c r="M125" s="176" t="s">
        <v>5</v>
      </c>
      <c r="N125" s="177" t="s">
        <v>44</v>
      </c>
      <c r="O125" s="39"/>
      <c r="P125" s="178">
        <f t="shared" ref="P125:P156" si="11">O125*H125</f>
        <v>0</v>
      </c>
      <c r="Q125" s="178">
        <v>1.0499999999999999E-3</v>
      </c>
      <c r="R125" s="178">
        <f t="shared" ref="R125:R156" si="12">Q125*H125</f>
        <v>1.0499999999999999E-3</v>
      </c>
      <c r="S125" s="178">
        <v>8.0999999999999996E-4</v>
      </c>
      <c r="T125" s="179">
        <f t="shared" ref="T125:T156" si="13">S125*H125</f>
        <v>8.0999999999999996E-4</v>
      </c>
      <c r="AR125" s="21" t="s">
        <v>206</v>
      </c>
      <c r="AT125" s="21" t="s">
        <v>136</v>
      </c>
      <c r="AU125" s="21" t="s">
        <v>135</v>
      </c>
      <c r="AY125" s="21" t="s">
        <v>130</v>
      </c>
      <c r="BE125" s="180">
        <f t="shared" ref="BE125:BE156" si="14">IF(N125="základní",J125,0)</f>
        <v>0</v>
      </c>
      <c r="BF125" s="180">
        <f t="shared" ref="BF125:BF156" si="15">IF(N125="snížená",J125,0)</f>
        <v>0</v>
      </c>
      <c r="BG125" s="180">
        <f t="shared" ref="BG125:BG156" si="16">IF(N125="zákl. přenesená",J125,0)</f>
        <v>0</v>
      </c>
      <c r="BH125" s="180">
        <f t="shared" ref="BH125:BH156" si="17">IF(N125="sníž. přenesená",J125,0)</f>
        <v>0</v>
      </c>
      <c r="BI125" s="180">
        <f t="shared" ref="BI125:BI156" si="18">IF(N125="nulová",J125,0)</f>
        <v>0</v>
      </c>
      <c r="BJ125" s="21" t="s">
        <v>135</v>
      </c>
      <c r="BK125" s="180">
        <f t="shared" ref="BK125:BK156" si="19">ROUND(I125*H125,2)</f>
        <v>0</v>
      </c>
      <c r="BL125" s="21" t="s">
        <v>206</v>
      </c>
      <c r="BM125" s="21" t="s">
        <v>227</v>
      </c>
    </row>
    <row r="126" spans="2:65" s="1" customFormat="1" ht="20.399999999999999" customHeight="1">
      <c r="B126" s="168"/>
      <c r="C126" s="169" t="s">
        <v>228</v>
      </c>
      <c r="D126" s="169" t="s">
        <v>136</v>
      </c>
      <c r="E126" s="170" t="s">
        <v>229</v>
      </c>
      <c r="F126" s="171" t="s">
        <v>230</v>
      </c>
      <c r="G126" s="172" t="s">
        <v>192</v>
      </c>
      <c r="H126" s="173">
        <v>13</v>
      </c>
      <c r="I126" s="174"/>
      <c r="J126" s="175">
        <f t="shared" si="10"/>
        <v>0</v>
      </c>
      <c r="K126" s="171" t="s">
        <v>231</v>
      </c>
      <c r="L126" s="38"/>
      <c r="M126" s="176" t="s">
        <v>5</v>
      </c>
      <c r="N126" s="177" t="s">
        <v>44</v>
      </c>
      <c r="O126" s="39"/>
      <c r="P126" s="178">
        <f t="shared" si="11"/>
        <v>0</v>
      </c>
      <c r="Q126" s="178">
        <v>4.5100000000000001E-3</v>
      </c>
      <c r="R126" s="178">
        <f t="shared" si="12"/>
        <v>5.8630000000000002E-2</v>
      </c>
      <c r="S126" s="178">
        <v>0</v>
      </c>
      <c r="T126" s="179">
        <f t="shared" si="13"/>
        <v>0</v>
      </c>
      <c r="AR126" s="21" t="s">
        <v>206</v>
      </c>
      <c r="AT126" s="21" t="s">
        <v>136</v>
      </c>
      <c r="AU126" s="21" t="s">
        <v>135</v>
      </c>
      <c r="AY126" s="21" t="s">
        <v>130</v>
      </c>
      <c r="BE126" s="180">
        <f t="shared" si="14"/>
        <v>0</v>
      </c>
      <c r="BF126" s="180">
        <f t="shared" si="15"/>
        <v>0</v>
      </c>
      <c r="BG126" s="180">
        <f t="shared" si="16"/>
        <v>0</v>
      </c>
      <c r="BH126" s="180">
        <f t="shared" si="17"/>
        <v>0</v>
      </c>
      <c r="BI126" s="180">
        <f t="shared" si="18"/>
        <v>0</v>
      </c>
      <c r="BJ126" s="21" t="s">
        <v>135</v>
      </c>
      <c r="BK126" s="180">
        <f t="shared" si="19"/>
        <v>0</v>
      </c>
      <c r="BL126" s="21" t="s">
        <v>206</v>
      </c>
      <c r="BM126" s="21" t="s">
        <v>232</v>
      </c>
    </row>
    <row r="127" spans="2:65" s="1" customFormat="1" ht="20.399999999999999" customHeight="1">
      <c r="B127" s="168"/>
      <c r="C127" s="169" t="s">
        <v>10</v>
      </c>
      <c r="D127" s="169" t="s">
        <v>136</v>
      </c>
      <c r="E127" s="170" t="s">
        <v>233</v>
      </c>
      <c r="F127" s="171" t="s">
        <v>234</v>
      </c>
      <c r="G127" s="172" t="s">
        <v>192</v>
      </c>
      <c r="H127" s="173">
        <v>43</v>
      </c>
      <c r="I127" s="174"/>
      <c r="J127" s="175">
        <f t="shared" si="10"/>
        <v>0</v>
      </c>
      <c r="K127" s="171" t="s">
        <v>5</v>
      </c>
      <c r="L127" s="38"/>
      <c r="M127" s="176" t="s">
        <v>5</v>
      </c>
      <c r="N127" s="177" t="s">
        <v>44</v>
      </c>
      <c r="O127" s="39"/>
      <c r="P127" s="178">
        <f t="shared" si="11"/>
        <v>0</v>
      </c>
      <c r="Q127" s="178">
        <v>1.4930000000000001E-2</v>
      </c>
      <c r="R127" s="178">
        <f t="shared" si="12"/>
        <v>0.64199000000000006</v>
      </c>
      <c r="S127" s="178">
        <v>0</v>
      </c>
      <c r="T127" s="179">
        <f t="shared" si="13"/>
        <v>0</v>
      </c>
      <c r="AR127" s="21" t="s">
        <v>206</v>
      </c>
      <c r="AT127" s="21" t="s">
        <v>136</v>
      </c>
      <c r="AU127" s="21" t="s">
        <v>135</v>
      </c>
      <c r="AY127" s="21" t="s">
        <v>130</v>
      </c>
      <c r="BE127" s="180">
        <f t="shared" si="14"/>
        <v>0</v>
      </c>
      <c r="BF127" s="180">
        <f t="shared" si="15"/>
        <v>0</v>
      </c>
      <c r="BG127" s="180">
        <f t="shared" si="16"/>
        <v>0</v>
      </c>
      <c r="BH127" s="180">
        <f t="shared" si="17"/>
        <v>0</v>
      </c>
      <c r="BI127" s="180">
        <f t="shared" si="18"/>
        <v>0</v>
      </c>
      <c r="BJ127" s="21" t="s">
        <v>135</v>
      </c>
      <c r="BK127" s="180">
        <f t="shared" si="19"/>
        <v>0</v>
      </c>
      <c r="BL127" s="21" t="s">
        <v>206</v>
      </c>
      <c r="BM127" s="21" t="s">
        <v>235</v>
      </c>
    </row>
    <row r="128" spans="2:65" s="1" customFormat="1" ht="20.399999999999999" customHeight="1">
      <c r="B128" s="168"/>
      <c r="C128" s="169" t="s">
        <v>236</v>
      </c>
      <c r="D128" s="169" t="s">
        <v>136</v>
      </c>
      <c r="E128" s="170" t="s">
        <v>237</v>
      </c>
      <c r="F128" s="171" t="s">
        <v>238</v>
      </c>
      <c r="G128" s="172" t="s">
        <v>192</v>
      </c>
      <c r="H128" s="173">
        <v>1</v>
      </c>
      <c r="I128" s="174"/>
      <c r="J128" s="175">
        <f t="shared" si="10"/>
        <v>0</v>
      </c>
      <c r="K128" s="171" t="s">
        <v>5</v>
      </c>
      <c r="L128" s="38"/>
      <c r="M128" s="176" t="s">
        <v>5</v>
      </c>
      <c r="N128" s="177" t="s">
        <v>44</v>
      </c>
      <c r="O128" s="39"/>
      <c r="P128" s="178">
        <f t="shared" si="11"/>
        <v>0</v>
      </c>
      <c r="Q128" s="178">
        <v>1.677E-2</v>
      </c>
      <c r="R128" s="178">
        <f t="shared" si="12"/>
        <v>1.677E-2</v>
      </c>
      <c r="S128" s="178">
        <v>0</v>
      </c>
      <c r="T128" s="179">
        <f t="shared" si="13"/>
        <v>0</v>
      </c>
      <c r="AR128" s="21" t="s">
        <v>206</v>
      </c>
      <c r="AT128" s="21" t="s">
        <v>136</v>
      </c>
      <c r="AU128" s="21" t="s">
        <v>135</v>
      </c>
      <c r="AY128" s="21" t="s">
        <v>130</v>
      </c>
      <c r="BE128" s="180">
        <f t="shared" si="14"/>
        <v>0</v>
      </c>
      <c r="BF128" s="180">
        <f t="shared" si="15"/>
        <v>0</v>
      </c>
      <c r="BG128" s="180">
        <f t="shared" si="16"/>
        <v>0</v>
      </c>
      <c r="BH128" s="180">
        <f t="shared" si="17"/>
        <v>0</v>
      </c>
      <c r="BI128" s="180">
        <f t="shared" si="18"/>
        <v>0</v>
      </c>
      <c r="BJ128" s="21" t="s">
        <v>135</v>
      </c>
      <c r="BK128" s="180">
        <f t="shared" si="19"/>
        <v>0</v>
      </c>
      <c r="BL128" s="21" t="s">
        <v>206</v>
      </c>
      <c r="BM128" s="21" t="s">
        <v>239</v>
      </c>
    </row>
    <row r="129" spans="2:65" s="1" customFormat="1" ht="20.399999999999999" customHeight="1">
      <c r="B129" s="168"/>
      <c r="C129" s="169" t="s">
        <v>240</v>
      </c>
      <c r="D129" s="169" t="s">
        <v>136</v>
      </c>
      <c r="E129" s="170" t="s">
        <v>241</v>
      </c>
      <c r="F129" s="171" t="s">
        <v>242</v>
      </c>
      <c r="G129" s="172" t="s">
        <v>192</v>
      </c>
      <c r="H129" s="173">
        <v>104</v>
      </c>
      <c r="I129" s="174"/>
      <c r="J129" s="175">
        <f t="shared" si="10"/>
        <v>0</v>
      </c>
      <c r="K129" s="171" t="s">
        <v>5</v>
      </c>
      <c r="L129" s="38"/>
      <c r="M129" s="176" t="s">
        <v>5</v>
      </c>
      <c r="N129" s="177" t="s">
        <v>44</v>
      </c>
      <c r="O129" s="39"/>
      <c r="P129" s="178">
        <f t="shared" si="11"/>
        <v>0</v>
      </c>
      <c r="Q129" s="178">
        <v>0</v>
      </c>
      <c r="R129" s="178">
        <f t="shared" si="12"/>
        <v>0</v>
      </c>
      <c r="S129" s="178">
        <v>2.1299999999999999E-3</v>
      </c>
      <c r="T129" s="179">
        <f t="shared" si="13"/>
        <v>0.22151999999999999</v>
      </c>
      <c r="AR129" s="21" t="s">
        <v>206</v>
      </c>
      <c r="AT129" s="21" t="s">
        <v>136</v>
      </c>
      <c r="AU129" s="21" t="s">
        <v>135</v>
      </c>
      <c r="AY129" s="21" t="s">
        <v>130</v>
      </c>
      <c r="BE129" s="180">
        <f t="shared" si="14"/>
        <v>0</v>
      </c>
      <c r="BF129" s="180">
        <f t="shared" si="15"/>
        <v>0</v>
      </c>
      <c r="BG129" s="180">
        <f t="shared" si="16"/>
        <v>0</v>
      </c>
      <c r="BH129" s="180">
        <f t="shared" si="17"/>
        <v>0</v>
      </c>
      <c r="BI129" s="180">
        <f t="shared" si="18"/>
        <v>0</v>
      </c>
      <c r="BJ129" s="21" t="s">
        <v>135</v>
      </c>
      <c r="BK129" s="180">
        <f t="shared" si="19"/>
        <v>0</v>
      </c>
      <c r="BL129" s="21" t="s">
        <v>206</v>
      </c>
      <c r="BM129" s="21" t="s">
        <v>243</v>
      </c>
    </row>
    <row r="130" spans="2:65" s="1" customFormat="1" ht="20.399999999999999" customHeight="1">
      <c r="B130" s="168"/>
      <c r="C130" s="169" t="s">
        <v>244</v>
      </c>
      <c r="D130" s="169" t="s">
        <v>136</v>
      </c>
      <c r="E130" s="170" t="s">
        <v>245</v>
      </c>
      <c r="F130" s="171" t="s">
        <v>246</v>
      </c>
      <c r="G130" s="172" t="s">
        <v>192</v>
      </c>
      <c r="H130" s="173">
        <v>122</v>
      </c>
      <c r="I130" s="174"/>
      <c r="J130" s="175">
        <f t="shared" si="10"/>
        <v>0</v>
      </c>
      <c r="K130" s="171" t="s">
        <v>5</v>
      </c>
      <c r="L130" s="38"/>
      <c r="M130" s="176" t="s">
        <v>5</v>
      </c>
      <c r="N130" s="177" t="s">
        <v>44</v>
      </c>
      <c r="O130" s="39"/>
      <c r="P130" s="178">
        <f t="shared" si="11"/>
        <v>0</v>
      </c>
      <c r="Q130" s="178">
        <v>0</v>
      </c>
      <c r="R130" s="178">
        <f t="shared" si="12"/>
        <v>0</v>
      </c>
      <c r="S130" s="178">
        <v>4.9699999999999996E-3</v>
      </c>
      <c r="T130" s="179">
        <f t="shared" si="13"/>
        <v>0.60633999999999999</v>
      </c>
      <c r="AR130" s="21" t="s">
        <v>206</v>
      </c>
      <c r="AT130" s="21" t="s">
        <v>136</v>
      </c>
      <c r="AU130" s="21" t="s">
        <v>135</v>
      </c>
      <c r="AY130" s="21" t="s">
        <v>130</v>
      </c>
      <c r="BE130" s="180">
        <f t="shared" si="14"/>
        <v>0</v>
      </c>
      <c r="BF130" s="180">
        <f t="shared" si="15"/>
        <v>0</v>
      </c>
      <c r="BG130" s="180">
        <f t="shared" si="16"/>
        <v>0</v>
      </c>
      <c r="BH130" s="180">
        <f t="shared" si="17"/>
        <v>0</v>
      </c>
      <c r="BI130" s="180">
        <f t="shared" si="18"/>
        <v>0</v>
      </c>
      <c r="BJ130" s="21" t="s">
        <v>135</v>
      </c>
      <c r="BK130" s="180">
        <f t="shared" si="19"/>
        <v>0</v>
      </c>
      <c r="BL130" s="21" t="s">
        <v>206</v>
      </c>
      <c r="BM130" s="21" t="s">
        <v>247</v>
      </c>
    </row>
    <row r="131" spans="2:65" s="1" customFormat="1" ht="20.399999999999999" customHeight="1">
      <c r="B131" s="168"/>
      <c r="C131" s="169" t="s">
        <v>248</v>
      </c>
      <c r="D131" s="169" t="s">
        <v>136</v>
      </c>
      <c r="E131" s="170" t="s">
        <v>249</v>
      </c>
      <c r="F131" s="171" t="s">
        <v>250</v>
      </c>
      <c r="G131" s="172" t="s">
        <v>192</v>
      </c>
      <c r="H131" s="173">
        <v>100</v>
      </c>
      <c r="I131" s="174"/>
      <c r="J131" s="175">
        <f t="shared" si="10"/>
        <v>0</v>
      </c>
      <c r="K131" s="171" t="s">
        <v>5</v>
      </c>
      <c r="L131" s="38"/>
      <c r="M131" s="176" t="s">
        <v>5</v>
      </c>
      <c r="N131" s="177" t="s">
        <v>44</v>
      </c>
      <c r="O131" s="39"/>
      <c r="P131" s="178">
        <f t="shared" si="11"/>
        <v>0</v>
      </c>
      <c r="Q131" s="178">
        <v>0</v>
      </c>
      <c r="R131" s="178">
        <f t="shared" si="12"/>
        <v>0</v>
      </c>
      <c r="S131" s="178">
        <v>6.7000000000000002E-3</v>
      </c>
      <c r="T131" s="179">
        <f t="shared" si="13"/>
        <v>0.67</v>
      </c>
      <c r="AR131" s="21" t="s">
        <v>206</v>
      </c>
      <c r="AT131" s="21" t="s">
        <v>136</v>
      </c>
      <c r="AU131" s="21" t="s">
        <v>135</v>
      </c>
      <c r="AY131" s="21" t="s">
        <v>130</v>
      </c>
      <c r="BE131" s="180">
        <f t="shared" si="14"/>
        <v>0</v>
      </c>
      <c r="BF131" s="180">
        <f t="shared" si="15"/>
        <v>0</v>
      </c>
      <c r="BG131" s="180">
        <f t="shared" si="16"/>
        <v>0</v>
      </c>
      <c r="BH131" s="180">
        <f t="shared" si="17"/>
        <v>0</v>
      </c>
      <c r="BI131" s="180">
        <f t="shared" si="18"/>
        <v>0</v>
      </c>
      <c r="BJ131" s="21" t="s">
        <v>135</v>
      </c>
      <c r="BK131" s="180">
        <f t="shared" si="19"/>
        <v>0</v>
      </c>
      <c r="BL131" s="21" t="s">
        <v>206</v>
      </c>
      <c r="BM131" s="21" t="s">
        <v>251</v>
      </c>
    </row>
    <row r="132" spans="2:65" s="1" customFormat="1" ht="20.399999999999999" customHeight="1">
      <c r="B132" s="168"/>
      <c r="C132" s="169" t="s">
        <v>252</v>
      </c>
      <c r="D132" s="169" t="s">
        <v>136</v>
      </c>
      <c r="E132" s="170" t="s">
        <v>253</v>
      </c>
      <c r="F132" s="171" t="s">
        <v>254</v>
      </c>
      <c r="G132" s="172" t="s">
        <v>139</v>
      </c>
      <c r="H132" s="173">
        <v>11</v>
      </c>
      <c r="I132" s="174"/>
      <c r="J132" s="175">
        <f t="shared" si="10"/>
        <v>0</v>
      </c>
      <c r="K132" s="171" t="s">
        <v>5</v>
      </c>
      <c r="L132" s="38"/>
      <c r="M132" s="176" t="s">
        <v>5</v>
      </c>
      <c r="N132" s="177" t="s">
        <v>44</v>
      </c>
      <c r="O132" s="39"/>
      <c r="P132" s="178">
        <f t="shared" si="11"/>
        <v>0</v>
      </c>
      <c r="Q132" s="178">
        <v>0</v>
      </c>
      <c r="R132" s="178">
        <f t="shared" si="12"/>
        <v>0</v>
      </c>
      <c r="S132" s="178">
        <v>2.2000000000000001E-4</v>
      </c>
      <c r="T132" s="179">
        <f t="shared" si="13"/>
        <v>2.4200000000000003E-3</v>
      </c>
      <c r="AR132" s="21" t="s">
        <v>206</v>
      </c>
      <c r="AT132" s="21" t="s">
        <v>136</v>
      </c>
      <c r="AU132" s="21" t="s">
        <v>135</v>
      </c>
      <c r="AY132" s="21" t="s">
        <v>130</v>
      </c>
      <c r="BE132" s="180">
        <f t="shared" si="14"/>
        <v>0</v>
      </c>
      <c r="BF132" s="180">
        <f t="shared" si="15"/>
        <v>0</v>
      </c>
      <c r="BG132" s="180">
        <f t="shared" si="16"/>
        <v>0</v>
      </c>
      <c r="BH132" s="180">
        <f t="shared" si="17"/>
        <v>0</v>
      </c>
      <c r="BI132" s="180">
        <f t="shared" si="18"/>
        <v>0</v>
      </c>
      <c r="BJ132" s="21" t="s">
        <v>135</v>
      </c>
      <c r="BK132" s="180">
        <f t="shared" si="19"/>
        <v>0</v>
      </c>
      <c r="BL132" s="21" t="s">
        <v>206</v>
      </c>
      <c r="BM132" s="21" t="s">
        <v>255</v>
      </c>
    </row>
    <row r="133" spans="2:65" s="1" customFormat="1" ht="20.399999999999999" customHeight="1">
      <c r="B133" s="168"/>
      <c r="C133" s="169" t="s">
        <v>256</v>
      </c>
      <c r="D133" s="169" t="s">
        <v>136</v>
      </c>
      <c r="E133" s="170" t="s">
        <v>257</v>
      </c>
      <c r="F133" s="171" t="s">
        <v>258</v>
      </c>
      <c r="G133" s="172" t="s">
        <v>192</v>
      </c>
      <c r="H133" s="173">
        <v>104</v>
      </c>
      <c r="I133" s="174"/>
      <c r="J133" s="175">
        <f t="shared" si="10"/>
        <v>0</v>
      </c>
      <c r="K133" s="171" t="s">
        <v>5</v>
      </c>
      <c r="L133" s="38"/>
      <c r="M133" s="176" t="s">
        <v>5</v>
      </c>
      <c r="N133" s="177" t="s">
        <v>44</v>
      </c>
      <c r="O133" s="39"/>
      <c r="P133" s="178">
        <f t="shared" si="11"/>
        <v>0</v>
      </c>
      <c r="Q133" s="178">
        <v>4.3099999999999996E-3</v>
      </c>
      <c r="R133" s="178">
        <f t="shared" si="12"/>
        <v>0.44823999999999997</v>
      </c>
      <c r="S133" s="178">
        <v>0</v>
      </c>
      <c r="T133" s="179">
        <f t="shared" si="13"/>
        <v>0</v>
      </c>
      <c r="AR133" s="21" t="s">
        <v>206</v>
      </c>
      <c r="AT133" s="21" t="s">
        <v>136</v>
      </c>
      <c r="AU133" s="21" t="s">
        <v>135</v>
      </c>
      <c r="AY133" s="21" t="s">
        <v>130</v>
      </c>
      <c r="BE133" s="180">
        <f t="shared" si="14"/>
        <v>0</v>
      </c>
      <c r="BF133" s="180">
        <f t="shared" si="15"/>
        <v>0</v>
      </c>
      <c r="BG133" s="180">
        <f t="shared" si="16"/>
        <v>0</v>
      </c>
      <c r="BH133" s="180">
        <f t="shared" si="17"/>
        <v>0</v>
      </c>
      <c r="BI133" s="180">
        <f t="shared" si="18"/>
        <v>0</v>
      </c>
      <c r="BJ133" s="21" t="s">
        <v>135</v>
      </c>
      <c r="BK133" s="180">
        <f t="shared" si="19"/>
        <v>0</v>
      </c>
      <c r="BL133" s="21" t="s">
        <v>206</v>
      </c>
      <c r="BM133" s="21" t="s">
        <v>259</v>
      </c>
    </row>
    <row r="134" spans="2:65" s="1" customFormat="1" ht="20.399999999999999" customHeight="1">
      <c r="B134" s="168"/>
      <c r="C134" s="169" t="s">
        <v>260</v>
      </c>
      <c r="D134" s="169" t="s">
        <v>136</v>
      </c>
      <c r="E134" s="170" t="s">
        <v>261</v>
      </c>
      <c r="F134" s="171" t="s">
        <v>262</v>
      </c>
      <c r="G134" s="172" t="s">
        <v>192</v>
      </c>
      <c r="H134" s="173">
        <v>42</v>
      </c>
      <c r="I134" s="174"/>
      <c r="J134" s="175">
        <f t="shared" si="10"/>
        <v>0</v>
      </c>
      <c r="K134" s="171" t="s">
        <v>5</v>
      </c>
      <c r="L134" s="38"/>
      <c r="M134" s="176" t="s">
        <v>5</v>
      </c>
      <c r="N134" s="177" t="s">
        <v>44</v>
      </c>
      <c r="O134" s="39"/>
      <c r="P134" s="178">
        <f t="shared" si="11"/>
        <v>0</v>
      </c>
      <c r="Q134" s="178">
        <v>1.1679999999999999E-2</v>
      </c>
      <c r="R134" s="178">
        <f t="shared" si="12"/>
        <v>0.49056</v>
      </c>
      <c r="S134" s="178">
        <v>0</v>
      </c>
      <c r="T134" s="179">
        <f t="shared" si="13"/>
        <v>0</v>
      </c>
      <c r="AR134" s="21" t="s">
        <v>206</v>
      </c>
      <c r="AT134" s="21" t="s">
        <v>136</v>
      </c>
      <c r="AU134" s="21" t="s">
        <v>135</v>
      </c>
      <c r="AY134" s="21" t="s">
        <v>130</v>
      </c>
      <c r="BE134" s="180">
        <f t="shared" si="14"/>
        <v>0</v>
      </c>
      <c r="BF134" s="180">
        <f t="shared" si="15"/>
        <v>0</v>
      </c>
      <c r="BG134" s="180">
        <f t="shared" si="16"/>
        <v>0</v>
      </c>
      <c r="BH134" s="180">
        <f t="shared" si="17"/>
        <v>0</v>
      </c>
      <c r="BI134" s="180">
        <f t="shared" si="18"/>
        <v>0</v>
      </c>
      <c r="BJ134" s="21" t="s">
        <v>135</v>
      </c>
      <c r="BK134" s="180">
        <f t="shared" si="19"/>
        <v>0</v>
      </c>
      <c r="BL134" s="21" t="s">
        <v>206</v>
      </c>
      <c r="BM134" s="21" t="s">
        <v>263</v>
      </c>
    </row>
    <row r="135" spans="2:65" s="1" customFormat="1" ht="20.399999999999999" customHeight="1">
      <c r="B135" s="168"/>
      <c r="C135" s="169" t="s">
        <v>264</v>
      </c>
      <c r="D135" s="169" t="s">
        <v>136</v>
      </c>
      <c r="E135" s="170" t="s">
        <v>261</v>
      </c>
      <c r="F135" s="171" t="s">
        <v>262</v>
      </c>
      <c r="G135" s="172" t="s">
        <v>192</v>
      </c>
      <c r="H135" s="173">
        <v>42</v>
      </c>
      <c r="I135" s="174"/>
      <c r="J135" s="175">
        <f t="shared" si="10"/>
        <v>0</v>
      </c>
      <c r="K135" s="171" t="s">
        <v>5</v>
      </c>
      <c r="L135" s="38"/>
      <c r="M135" s="176" t="s">
        <v>5</v>
      </c>
      <c r="N135" s="177" t="s">
        <v>44</v>
      </c>
      <c r="O135" s="39"/>
      <c r="P135" s="178">
        <f t="shared" si="11"/>
        <v>0</v>
      </c>
      <c r="Q135" s="178">
        <v>1.1679999999999999E-2</v>
      </c>
      <c r="R135" s="178">
        <f t="shared" si="12"/>
        <v>0.49056</v>
      </c>
      <c r="S135" s="178">
        <v>0</v>
      </c>
      <c r="T135" s="179">
        <f t="shared" si="13"/>
        <v>0</v>
      </c>
      <c r="AR135" s="21" t="s">
        <v>206</v>
      </c>
      <c r="AT135" s="21" t="s">
        <v>136</v>
      </c>
      <c r="AU135" s="21" t="s">
        <v>135</v>
      </c>
      <c r="AY135" s="21" t="s">
        <v>130</v>
      </c>
      <c r="BE135" s="180">
        <f t="shared" si="14"/>
        <v>0</v>
      </c>
      <c r="BF135" s="180">
        <f t="shared" si="15"/>
        <v>0</v>
      </c>
      <c r="BG135" s="180">
        <f t="shared" si="16"/>
        <v>0</v>
      </c>
      <c r="BH135" s="180">
        <f t="shared" si="17"/>
        <v>0</v>
      </c>
      <c r="BI135" s="180">
        <f t="shared" si="18"/>
        <v>0</v>
      </c>
      <c r="BJ135" s="21" t="s">
        <v>135</v>
      </c>
      <c r="BK135" s="180">
        <f t="shared" si="19"/>
        <v>0</v>
      </c>
      <c r="BL135" s="21" t="s">
        <v>206</v>
      </c>
      <c r="BM135" s="21" t="s">
        <v>265</v>
      </c>
    </row>
    <row r="136" spans="2:65" s="1" customFormat="1" ht="20.399999999999999" customHeight="1">
      <c r="B136" s="168"/>
      <c r="C136" s="169" t="s">
        <v>266</v>
      </c>
      <c r="D136" s="169" t="s">
        <v>136</v>
      </c>
      <c r="E136" s="170" t="s">
        <v>267</v>
      </c>
      <c r="F136" s="171" t="s">
        <v>268</v>
      </c>
      <c r="G136" s="172" t="s">
        <v>192</v>
      </c>
      <c r="H136" s="173">
        <v>80</v>
      </c>
      <c r="I136" s="174"/>
      <c r="J136" s="175">
        <f t="shared" si="10"/>
        <v>0</v>
      </c>
      <c r="K136" s="171" t="s">
        <v>5</v>
      </c>
      <c r="L136" s="38"/>
      <c r="M136" s="176" t="s">
        <v>5</v>
      </c>
      <c r="N136" s="177" t="s">
        <v>44</v>
      </c>
      <c r="O136" s="39"/>
      <c r="P136" s="178">
        <f t="shared" si="11"/>
        <v>0</v>
      </c>
      <c r="Q136" s="178">
        <v>1.4290000000000001E-2</v>
      </c>
      <c r="R136" s="178">
        <f t="shared" si="12"/>
        <v>1.1432</v>
      </c>
      <c r="S136" s="178">
        <v>0</v>
      </c>
      <c r="T136" s="179">
        <f t="shared" si="13"/>
        <v>0</v>
      </c>
      <c r="AR136" s="21" t="s">
        <v>206</v>
      </c>
      <c r="AT136" s="21" t="s">
        <v>136</v>
      </c>
      <c r="AU136" s="21" t="s">
        <v>135</v>
      </c>
      <c r="AY136" s="21" t="s">
        <v>130</v>
      </c>
      <c r="BE136" s="180">
        <f t="shared" si="14"/>
        <v>0</v>
      </c>
      <c r="BF136" s="180">
        <f t="shared" si="15"/>
        <v>0</v>
      </c>
      <c r="BG136" s="180">
        <f t="shared" si="16"/>
        <v>0</v>
      </c>
      <c r="BH136" s="180">
        <f t="shared" si="17"/>
        <v>0</v>
      </c>
      <c r="BI136" s="180">
        <f t="shared" si="18"/>
        <v>0</v>
      </c>
      <c r="BJ136" s="21" t="s">
        <v>135</v>
      </c>
      <c r="BK136" s="180">
        <f t="shared" si="19"/>
        <v>0</v>
      </c>
      <c r="BL136" s="21" t="s">
        <v>206</v>
      </c>
      <c r="BM136" s="21" t="s">
        <v>269</v>
      </c>
    </row>
    <row r="137" spans="2:65" s="1" customFormat="1" ht="20.399999999999999" customHeight="1">
      <c r="B137" s="168"/>
      <c r="C137" s="169" t="s">
        <v>133</v>
      </c>
      <c r="D137" s="169" t="s">
        <v>136</v>
      </c>
      <c r="E137" s="170" t="s">
        <v>270</v>
      </c>
      <c r="F137" s="171" t="s">
        <v>271</v>
      </c>
      <c r="G137" s="172" t="s">
        <v>192</v>
      </c>
      <c r="H137" s="173">
        <v>83</v>
      </c>
      <c r="I137" s="174"/>
      <c r="J137" s="175">
        <f t="shared" si="10"/>
        <v>0</v>
      </c>
      <c r="K137" s="171" t="s">
        <v>5</v>
      </c>
      <c r="L137" s="38"/>
      <c r="M137" s="176" t="s">
        <v>5</v>
      </c>
      <c r="N137" s="177" t="s">
        <v>44</v>
      </c>
      <c r="O137" s="39"/>
      <c r="P137" s="178">
        <f t="shared" si="11"/>
        <v>0</v>
      </c>
      <c r="Q137" s="178">
        <v>1.6379999999999999E-2</v>
      </c>
      <c r="R137" s="178">
        <f t="shared" si="12"/>
        <v>1.35954</v>
      </c>
      <c r="S137" s="178">
        <v>0</v>
      </c>
      <c r="T137" s="179">
        <f t="shared" si="13"/>
        <v>0</v>
      </c>
      <c r="AR137" s="21" t="s">
        <v>206</v>
      </c>
      <c r="AT137" s="21" t="s">
        <v>136</v>
      </c>
      <c r="AU137" s="21" t="s">
        <v>135</v>
      </c>
      <c r="AY137" s="21" t="s">
        <v>130</v>
      </c>
      <c r="BE137" s="180">
        <f t="shared" si="14"/>
        <v>0</v>
      </c>
      <c r="BF137" s="180">
        <f t="shared" si="15"/>
        <v>0</v>
      </c>
      <c r="BG137" s="180">
        <f t="shared" si="16"/>
        <v>0</v>
      </c>
      <c r="BH137" s="180">
        <f t="shared" si="17"/>
        <v>0</v>
      </c>
      <c r="BI137" s="180">
        <f t="shared" si="18"/>
        <v>0</v>
      </c>
      <c r="BJ137" s="21" t="s">
        <v>135</v>
      </c>
      <c r="BK137" s="180">
        <f t="shared" si="19"/>
        <v>0</v>
      </c>
      <c r="BL137" s="21" t="s">
        <v>206</v>
      </c>
      <c r="BM137" s="21" t="s">
        <v>272</v>
      </c>
    </row>
    <row r="138" spans="2:65" s="1" customFormat="1" ht="20.399999999999999" customHeight="1">
      <c r="B138" s="168"/>
      <c r="C138" s="169" t="s">
        <v>273</v>
      </c>
      <c r="D138" s="169" t="s">
        <v>136</v>
      </c>
      <c r="E138" s="170" t="s">
        <v>274</v>
      </c>
      <c r="F138" s="171" t="s">
        <v>275</v>
      </c>
      <c r="G138" s="172" t="s">
        <v>192</v>
      </c>
      <c r="H138" s="173">
        <v>17</v>
      </c>
      <c r="I138" s="174"/>
      <c r="J138" s="175">
        <f t="shared" si="10"/>
        <v>0</v>
      </c>
      <c r="K138" s="171" t="s">
        <v>231</v>
      </c>
      <c r="L138" s="38"/>
      <c r="M138" s="176" t="s">
        <v>5</v>
      </c>
      <c r="N138" s="177" t="s">
        <v>44</v>
      </c>
      <c r="O138" s="39"/>
      <c r="P138" s="178">
        <f t="shared" si="11"/>
        <v>0</v>
      </c>
      <c r="Q138" s="178">
        <v>6.1000000000000004E-3</v>
      </c>
      <c r="R138" s="178">
        <f t="shared" si="12"/>
        <v>0.1037</v>
      </c>
      <c r="S138" s="178">
        <v>0</v>
      </c>
      <c r="T138" s="179">
        <f t="shared" si="13"/>
        <v>0</v>
      </c>
      <c r="AR138" s="21" t="s">
        <v>206</v>
      </c>
      <c r="AT138" s="21" t="s">
        <v>136</v>
      </c>
      <c r="AU138" s="21" t="s">
        <v>135</v>
      </c>
      <c r="AY138" s="21" t="s">
        <v>130</v>
      </c>
      <c r="BE138" s="180">
        <f t="shared" si="14"/>
        <v>0</v>
      </c>
      <c r="BF138" s="180">
        <f t="shared" si="15"/>
        <v>0</v>
      </c>
      <c r="BG138" s="180">
        <f t="shared" si="16"/>
        <v>0</v>
      </c>
      <c r="BH138" s="180">
        <f t="shared" si="17"/>
        <v>0</v>
      </c>
      <c r="BI138" s="180">
        <f t="shared" si="18"/>
        <v>0</v>
      </c>
      <c r="BJ138" s="21" t="s">
        <v>135</v>
      </c>
      <c r="BK138" s="180">
        <f t="shared" si="19"/>
        <v>0</v>
      </c>
      <c r="BL138" s="21" t="s">
        <v>206</v>
      </c>
      <c r="BM138" s="21" t="s">
        <v>276</v>
      </c>
    </row>
    <row r="139" spans="2:65" s="1" customFormat="1" ht="20.399999999999999" customHeight="1">
      <c r="B139" s="168"/>
      <c r="C139" s="169" t="s">
        <v>277</v>
      </c>
      <c r="D139" s="169" t="s">
        <v>136</v>
      </c>
      <c r="E139" s="170" t="s">
        <v>278</v>
      </c>
      <c r="F139" s="171" t="s">
        <v>279</v>
      </c>
      <c r="G139" s="172" t="s">
        <v>139</v>
      </c>
      <c r="H139" s="173">
        <v>2</v>
      </c>
      <c r="I139" s="174"/>
      <c r="J139" s="175">
        <f t="shared" si="10"/>
        <v>0</v>
      </c>
      <c r="K139" s="171" t="s">
        <v>5</v>
      </c>
      <c r="L139" s="38"/>
      <c r="M139" s="176" t="s">
        <v>5</v>
      </c>
      <c r="N139" s="177" t="s">
        <v>44</v>
      </c>
      <c r="O139" s="39"/>
      <c r="P139" s="178">
        <f t="shared" si="11"/>
        <v>0</v>
      </c>
      <c r="Q139" s="178">
        <v>8.4000000000000003E-4</v>
      </c>
      <c r="R139" s="178">
        <f t="shared" si="12"/>
        <v>1.6800000000000001E-3</v>
      </c>
      <c r="S139" s="178">
        <v>0</v>
      </c>
      <c r="T139" s="179">
        <f t="shared" si="13"/>
        <v>0</v>
      </c>
      <c r="AR139" s="21" t="s">
        <v>206</v>
      </c>
      <c r="AT139" s="21" t="s">
        <v>136</v>
      </c>
      <c r="AU139" s="21" t="s">
        <v>135</v>
      </c>
      <c r="AY139" s="21" t="s">
        <v>130</v>
      </c>
      <c r="BE139" s="180">
        <f t="shared" si="14"/>
        <v>0</v>
      </c>
      <c r="BF139" s="180">
        <f t="shared" si="15"/>
        <v>0</v>
      </c>
      <c r="BG139" s="180">
        <f t="shared" si="16"/>
        <v>0</v>
      </c>
      <c r="BH139" s="180">
        <f t="shared" si="17"/>
        <v>0</v>
      </c>
      <c r="BI139" s="180">
        <f t="shared" si="18"/>
        <v>0</v>
      </c>
      <c r="BJ139" s="21" t="s">
        <v>135</v>
      </c>
      <c r="BK139" s="180">
        <f t="shared" si="19"/>
        <v>0</v>
      </c>
      <c r="BL139" s="21" t="s">
        <v>206</v>
      </c>
      <c r="BM139" s="21" t="s">
        <v>280</v>
      </c>
    </row>
    <row r="140" spans="2:65" s="1" customFormat="1" ht="20.399999999999999" customHeight="1">
      <c r="B140" s="168"/>
      <c r="C140" s="169" t="s">
        <v>281</v>
      </c>
      <c r="D140" s="169" t="s">
        <v>136</v>
      </c>
      <c r="E140" s="170" t="s">
        <v>282</v>
      </c>
      <c r="F140" s="171" t="s">
        <v>283</v>
      </c>
      <c r="G140" s="172" t="s">
        <v>139</v>
      </c>
      <c r="H140" s="173">
        <v>2</v>
      </c>
      <c r="I140" s="174"/>
      <c r="J140" s="175">
        <f t="shared" si="10"/>
        <v>0</v>
      </c>
      <c r="K140" s="171" t="s">
        <v>5</v>
      </c>
      <c r="L140" s="38"/>
      <c r="M140" s="176" t="s">
        <v>5</v>
      </c>
      <c r="N140" s="177" t="s">
        <v>44</v>
      </c>
      <c r="O140" s="39"/>
      <c r="P140" s="178">
        <f t="shared" si="11"/>
        <v>0</v>
      </c>
      <c r="Q140" s="178">
        <v>2.2100000000000002E-3</v>
      </c>
      <c r="R140" s="178">
        <f t="shared" si="12"/>
        <v>4.4200000000000003E-3</v>
      </c>
      <c r="S140" s="178">
        <v>0</v>
      </c>
      <c r="T140" s="179">
        <f t="shared" si="13"/>
        <v>0</v>
      </c>
      <c r="AR140" s="21" t="s">
        <v>206</v>
      </c>
      <c r="AT140" s="21" t="s">
        <v>136</v>
      </c>
      <c r="AU140" s="21" t="s">
        <v>135</v>
      </c>
      <c r="AY140" s="21" t="s">
        <v>130</v>
      </c>
      <c r="BE140" s="180">
        <f t="shared" si="14"/>
        <v>0</v>
      </c>
      <c r="BF140" s="180">
        <f t="shared" si="15"/>
        <v>0</v>
      </c>
      <c r="BG140" s="180">
        <f t="shared" si="16"/>
        <v>0</v>
      </c>
      <c r="BH140" s="180">
        <f t="shared" si="17"/>
        <v>0</v>
      </c>
      <c r="BI140" s="180">
        <f t="shared" si="18"/>
        <v>0</v>
      </c>
      <c r="BJ140" s="21" t="s">
        <v>135</v>
      </c>
      <c r="BK140" s="180">
        <f t="shared" si="19"/>
        <v>0</v>
      </c>
      <c r="BL140" s="21" t="s">
        <v>206</v>
      </c>
      <c r="BM140" s="21" t="s">
        <v>284</v>
      </c>
    </row>
    <row r="141" spans="2:65" s="1" customFormat="1" ht="20.399999999999999" customHeight="1">
      <c r="B141" s="168"/>
      <c r="C141" s="169" t="s">
        <v>285</v>
      </c>
      <c r="D141" s="169" t="s">
        <v>136</v>
      </c>
      <c r="E141" s="170" t="s">
        <v>286</v>
      </c>
      <c r="F141" s="171" t="s">
        <v>287</v>
      </c>
      <c r="G141" s="172" t="s">
        <v>139</v>
      </c>
      <c r="H141" s="173">
        <v>184</v>
      </c>
      <c r="I141" s="174"/>
      <c r="J141" s="175">
        <f t="shared" si="10"/>
        <v>0</v>
      </c>
      <c r="K141" s="171" t="s">
        <v>5</v>
      </c>
      <c r="L141" s="38"/>
      <c r="M141" s="176" t="s">
        <v>5</v>
      </c>
      <c r="N141" s="177" t="s">
        <v>44</v>
      </c>
      <c r="O141" s="39"/>
      <c r="P141" s="178">
        <f t="shared" si="11"/>
        <v>0</v>
      </c>
      <c r="Q141" s="178">
        <v>1.2999999999999999E-4</v>
      </c>
      <c r="R141" s="178">
        <f t="shared" si="12"/>
        <v>2.3919999999999997E-2</v>
      </c>
      <c r="S141" s="178">
        <v>0</v>
      </c>
      <c r="T141" s="179">
        <f t="shared" si="13"/>
        <v>0</v>
      </c>
      <c r="AR141" s="21" t="s">
        <v>206</v>
      </c>
      <c r="AT141" s="21" t="s">
        <v>136</v>
      </c>
      <c r="AU141" s="21" t="s">
        <v>135</v>
      </c>
      <c r="AY141" s="21" t="s">
        <v>130</v>
      </c>
      <c r="BE141" s="180">
        <f t="shared" si="14"/>
        <v>0</v>
      </c>
      <c r="BF141" s="180">
        <f t="shared" si="15"/>
        <v>0</v>
      </c>
      <c r="BG141" s="180">
        <f t="shared" si="16"/>
        <v>0</v>
      </c>
      <c r="BH141" s="180">
        <f t="shared" si="17"/>
        <v>0</v>
      </c>
      <c r="BI141" s="180">
        <f t="shared" si="18"/>
        <v>0</v>
      </c>
      <c r="BJ141" s="21" t="s">
        <v>135</v>
      </c>
      <c r="BK141" s="180">
        <f t="shared" si="19"/>
        <v>0</v>
      </c>
      <c r="BL141" s="21" t="s">
        <v>206</v>
      </c>
      <c r="BM141" s="21" t="s">
        <v>288</v>
      </c>
    </row>
    <row r="142" spans="2:65" s="1" customFormat="1" ht="20.399999999999999" customHeight="1">
      <c r="B142" s="168"/>
      <c r="C142" s="169" t="s">
        <v>289</v>
      </c>
      <c r="D142" s="169" t="s">
        <v>136</v>
      </c>
      <c r="E142" s="170" t="s">
        <v>290</v>
      </c>
      <c r="F142" s="171" t="s">
        <v>291</v>
      </c>
      <c r="G142" s="172" t="s">
        <v>192</v>
      </c>
      <c r="H142" s="173">
        <v>64</v>
      </c>
      <c r="I142" s="174"/>
      <c r="J142" s="175">
        <f t="shared" si="10"/>
        <v>0</v>
      </c>
      <c r="K142" s="171" t="s">
        <v>5</v>
      </c>
      <c r="L142" s="38"/>
      <c r="M142" s="176" t="s">
        <v>5</v>
      </c>
      <c r="N142" s="177" t="s">
        <v>44</v>
      </c>
      <c r="O142" s="39"/>
      <c r="P142" s="178">
        <f t="shared" si="11"/>
        <v>0</v>
      </c>
      <c r="Q142" s="178">
        <v>3.0000000000000001E-5</v>
      </c>
      <c r="R142" s="178">
        <f t="shared" si="12"/>
        <v>1.92E-3</v>
      </c>
      <c r="S142" s="178">
        <v>0</v>
      </c>
      <c r="T142" s="179">
        <f t="shared" si="13"/>
        <v>0</v>
      </c>
      <c r="AR142" s="21" t="s">
        <v>206</v>
      </c>
      <c r="AT142" s="21" t="s">
        <v>136</v>
      </c>
      <c r="AU142" s="21" t="s">
        <v>135</v>
      </c>
      <c r="AY142" s="21" t="s">
        <v>130</v>
      </c>
      <c r="BE142" s="180">
        <f t="shared" si="14"/>
        <v>0</v>
      </c>
      <c r="BF142" s="180">
        <f t="shared" si="15"/>
        <v>0</v>
      </c>
      <c r="BG142" s="180">
        <f t="shared" si="16"/>
        <v>0</v>
      </c>
      <c r="BH142" s="180">
        <f t="shared" si="17"/>
        <v>0</v>
      </c>
      <c r="BI142" s="180">
        <f t="shared" si="18"/>
        <v>0</v>
      </c>
      <c r="BJ142" s="21" t="s">
        <v>135</v>
      </c>
      <c r="BK142" s="180">
        <f t="shared" si="19"/>
        <v>0</v>
      </c>
      <c r="BL142" s="21" t="s">
        <v>206</v>
      </c>
      <c r="BM142" s="21" t="s">
        <v>292</v>
      </c>
    </row>
    <row r="143" spans="2:65" s="1" customFormat="1" ht="20.399999999999999" customHeight="1">
      <c r="B143" s="168"/>
      <c r="C143" s="169" t="s">
        <v>293</v>
      </c>
      <c r="D143" s="169" t="s">
        <v>136</v>
      </c>
      <c r="E143" s="170" t="s">
        <v>294</v>
      </c>
      <c r="F143" s="171" t="s">
        <v>295</v>
      </c>
      <c r="G143" s="172" t="s">
        <v>192</v>
      </c>
      <c r="H143" s="173">
        <v>40</v>
      </c>
      <c r="I143" s="174"/>
      <c r="J143" s="175">
        <f t="shared" si="10"/>
        <v>0</v>
      </c>
      <c r="K143" s="171" t="s">
        <v>5</v>
      </c>
      <c r="L143" s="38"/>
      <c r="M143" s="176" t="s">
        <v>5</v>
      </c>
      <c r="N143" s="177" t="s">
        <v>44</v>
      </c>
      <c r="O143" s="39"/>
      <c r="P143" s="178">
        <f t="shared" si="11"/>
        <v>0</v>
      </c>
      <c r="Q143" s="178">
        <v>5.0000000000000002E-5</v>
      </c>
      <c r="R143" s="178">
        <f t="shared" si="12"/>
        <v>2E-3</v>
      </c>
      <c r="S143" s="178">
        <v>0</v>
      </c>
      <c r="T143" s="179">
        <f t="shared" si="13"/>
        <v>0</v>
      </c>
      <c r="AR143" s="21" t="s">
        <v>206</v>
      </c>
      <c r="AT143" s="21" t="s">
        <v>136</v>
      </c>
      <c r="AU143" s="21" t="s">
        <v>135</v>
      </c>
      <c r="AY143" s="21" t="s">
        <v>130</v>
      </c>
      <c r="BE143" s="180">
        <f t="shared" si="14"/>
        <v>0</v>
      </c>
      <c r="BF143" s="180">
        <f t="shared" si="15"/>
        <v>0</v>
      </c>
      <c r="BG143" s="180">
        <f t="shared" si="16"/>
        <v>0</v>
      </c>
      <c r="BH143" s="180">
        <f t="shared" si="17"/>
        <v>0</v>
      </c>
      <c r="BI143" s="180">
        <f t="shared" si="18"/>
        <v>0</v>
      </c>
      <c r="BJ143" s="21" t="s">
        <v>135</v>
      </c>
      <c r="BK143" s="180">
        <f t="shared" si="19"/>
        <v>0</v>
      </c>
      <c r="BL143" s="21" t="s">
        <v>206</v>
      </c>
      <c r="BM143" s="21" t="s">
        <v>296</v>
      </c>
    </row>
    <row r="144" spans="2:65" s="1" customFormat="1" ht="20.399999999999999" customHeight="1">
      <c r="B144" s="168"/>
      <c r="C144" s="169" t="s">
        <v>297</v>
      </c>
      <c r="D144" s="169" t="s">
        <v>136</v>
      </c>
      <c r="E144" s="170" t="s">
        <v>298</v>
      </c>
      <c r="F144" s="171" t="s">
        <v>299</v>
      </c>
      <c r="G144" s="172" t="s">
        <v>192</v>
      </c>
      <c r="H144" s="173">
        <v>36</v>
      </c>
      <c r="I144" s="174"/>
      <c r="J144" s="175">
        <f t="shared" si="10"/>
        <v>0</v>
      </c>
      <c r="K144" s="171" t="s">
        <v>5</v>
      </c>
      <c r="L144" s="38"/>
      <c r="M144" s="176" t="s">
        <v>5</v>
      </c>
      <c r="N144" s="177" t="s">
        <v>44</v>
      </c>
      <c r="O144" s="39"/>
      <c r="P144" s="178">
        <f t="shared" si="11"/>
        <v>0</v>
      </c>
      <c r="Q144" s="178">
        <v>6.0000000000000002E-5</v>
      </c>
      <c r="R144" s="178">
        <f t="shared" si="12"/>
        <v>2.16E-3</v>
      </c>
      <c r="S144" s="178">
        <v>0</v>
      </c>
      <c r="T144" s="179">
        <f t="shared" si="13"/>
        <v>0</v>
      </c>
      <c r="AR144" s="21" t="s">
        <v>206</v>
      </c>
      <c r="AT144" s="21" t="s">
        <v>136</v>
      </c>
      <c r="AU144" s="21" t="s">
        <v>135</v>
      </c>
      <c r="AY144" s="21" t="s">
        <v>130</v>
      </c>
      <c r="BE144" s="180">
        <f t="shared" si="14"/>
        <v>0</v>
      </c>
      <c r="BF144" s="180">
        <f t="shared" si="15"/>
        <v>0</v>
      </c>
      <c r="BG144" s="180">
        <f t="shared" si="16"/>
        <v>0</v>
      </c>
      <c r="BH144" s="180">
        <f t="shared" si="17"/>
        <v>0</v>
      </c>
      <c r="BI144" s="180">
        <f t="shared" si="18"/>
        <v>0</v>
      </c>
      <c r="BJ144" s="21" t="s">
        <v>135</v>
      </c>
      <c r="BK144" s="180">
        <f t="shared" si="19"/>
        <v>0</v>
      </c>
      <c r="BL144" s="21" t="s">
        <v>206</v>
      </c>
      <c r="BM144" s="21" t="s">
        <v>300</v>
      </c>
    </row>
    <row r="145" spans="2:65" s="1" customFormat="1" ht="20.399999999999999" customHeight="1">
      <c r="B145" s="168"/>
      <c r="C145" s="169" t="s">
        <v>301</v>
      </c>
      <c r="D145" s="169" t="s">
        <v>136</v>
      </c>
      <c r="E145" s="170" t="s">
        <v>302</v>
      </c>
      <c r="F145" s="171" t="s">
        <v>303</v>
      </c>
      <c r="G145" s="172" t="s">
        <v>192</v>
      </c>
      <c r="H145" s="173">
        <v>12</v>
      </c>
      <c r="I145" s="174"/>
      <c r="J145" s="175">
        <f t="shared" si="10"/>
        <v>0</v>
      </c>
      <c r="K145" s="171" t="s">
        <v>5</v>
      </c>
      <c r="L145" s="38"/>
      <c r="M145" s="176" t="s">
        <v>5</v>
      </c>
      <c r="N145" s="177" t="s">
        <v>44</v>
      </c>
      <c r="O145" s="39"/>
      <c r="P145" s="178">
        <f t="shared" si="11"/>
        <v>0</v>
      </c>
      <c r="Q145" s="178">
        <v>8.0000000000000007E-5</v>
      </c>
      <c r="R145" s="178">
        <f t="shared" si="12"/>
        <v>9.6000000000000013E-4</v>
      </c>
      <c r="S145" s="178">
        <v>0</v>
      </c>
      <c r="T145" s="179">
        <f t="shared" si="13"/>
        <v>0</v>
      </c>
      <c r="AR145" s="21" t="s">
        <v>206</v>
      </c>
      <c r="AT145" s="21" t="s">
        <v>136</v>
      </c>
      <c r="AU145" s="21" t="s">
        <v>135</v>
      </c>
      <c r="AY145" s="21" t="s">
        <v>130</v>
      </c>
      <c r="BE145" s="180">
        <f t="shared" si="14"/>
        <v>0</v>
      </c>
      <c r="BF145" s="180">
        <f t="shared" si="15"/>
        <v>0</v>
      </c>
      <c r="BG145" s="180">
        <f t="shared" si="16"/>
        <v>0</v>
      </c>
      <c r="BH145" s="180">
        <f t="shared" si="17"/>
        <v>0</v>
      </c>
      <c r="BI145" s="180">
        <f t="shared" si="18"/>
        <v>0</v>
      </c>
      <c r="BJ145" s="21" t="s">
        <v>135</v>
      </c>
      <c r="BK145" s="180">
        <f t="shared" si="19"/>
        <v>0</v>
      </c>
      <c r="BL145" s="21" t="s">
        <v>206</v>
      </c>
      <c r="BM145" s="21" t="s">
        <v>304</v>
      </c>
    </row>
    <row r="146" spans="2:65" s="1" customFormat="1" ht="20.399999999999999" customHeight="1">
      <c r="B146" s="168"/>
      <c r="C146" s="169" t="s">
        <v>305</v>
      </c>
      <c r="D146" s="169" t="s">
        <v>136</v>
      </c>
      <c r="E146" s="170" t="s">
        <v>306</v>
      </c>
      <c r="F146" s="171" t="s">
        <v>307</v>
      </c>
      <c r="G146" s="172" t="s">
        <v>192</v>
      </c>
      <c r="H146" s="173">
        <v>40</v>
      </c>
      <c r="I146" s="174"/>
      <c r="J146" s="175">
        <f t="shared" si="10"/>
        <v>0</v>
      </c>
      <c r="K146" s="171" t="s">
        <v>5</v>
      </c>
      <c r="L146" s="38"/>
      <c r="M146" s="176" t="s">
        <v>5</v>
      </c>
      <c r="N146" s="177" t="s">
        <v>44</v>
      </c>
      <c r="O146" s="39"/>
      <c r="P146" s="178">
        <f t="shared" si="11"/>
        <v>0</v>
      </c>
      <c r="Q146" s="178">
        <v>8.0000000000000007E-5</v>
      </c>
      <c r="R146" s="178">
        <f t="shared" si="12"/>
        <v>3.2000000000000002E-3</v>
      </c>
      <c r="S146" s="178">
        <v>0</v>
      </c>
      <c r="T146" s="179">
        <f t="shared" si="13"/>
        <v>0</v>
      </c>
      <c r="AR146" s="21" t="s">
        <v>206</v>
      </c>
      <c r="AT146" s="21" t="s">
        <v>136</v>
      </c>
      <c r="AU146" s="21" t="s">
        <v>135</v>
      </c>
      <c r="AY146" s="21" t="s">
        <v>130</v>
      </c>
      <c r="BE146" s="180">
        <f t="shared" si="14"/>
        <v>0</v>
      </c>
      <c r="BF146" s="180">
        <f t="shared" si="15"/>
        <v>0</v>
      </c>
      <c r="BG146" s="180">
        <f t="shared" si="16"/>
        <v>0</v>
      </c>
      <c r="BH146" s="180">
        <f t="shared" si="17"/>
        <v>0</v>
      </c>
      <c r="BI146" s="180">
        <f t="shared" si="18"/>
        <v>0</v>
      </c>
      <c r="BJ146" s="21" t="s">
        <v>135</v>
      </c>
      <c r="BK146" s="180">
        <f t="shared" si="19"/>
        <v>0</v>
      </c>
      <c r="BL146" s="21" t="s">
        <v>206</v>
      </c>
      <c r="BM146" s="21" t="s">
        <v>308</v>
      </c>
    </row>
    <row r="147" spans="2:65" s="1" customFormat="1" ht="20.399999999999999" customHeight="1">
      <c r="B147" s="168"/>
      <c r="C147" s="169" t="s">
        <v>309</v>
      </c>
      <c r="D147" s="169" t="s">
        <v>136</v>
      </c>
      <c r="E147" s="170" t="s">
        <v>310</v>
      </c>
      <c r="F147" s="171" t="s">
        <v>311</v>
      </c>
      <c r="G147" s="172" t="s">
        <v>192</v>
      </c>
      <c r="H147" s="173">
        <v>82</v>
      </c>
      <c r="I147" s="174"/>
      <c r="J147" s="175">
        <f t="shared" si="10"/>
        <v>0</v>
      </c>
      <c r="K147" s="171" t="s">
        <v>5</v>
      </c>
      <c r="L147" s="38"/>
      <c r="M147" s="176" t="s">
        <v>5</v>
      </c>
      <c r="N147" s="177" t="s">
        <v>44</v>
      </c>
      <c r="O147" s="39"/>
      <c r="P147" s="178">
        <f t="shared" si="11"/>
        <v>0</v>
      </c>
      <c r="Q147" s="178">
        <v>1.2999999999999999E-4</v>
      </c>
      <c r="R147" s="178">
        <f t="shared" si="12"/>
        <v>1.0659999999999999E-2</v>
      </c>
      <c r="S147" s="178">
        <v>0</v>
      </c>
      <c r="T147" s="179">
        <f t="shared" si="13"/>
        <v>0</v>
      </c>
      <c r="AR147" s="21" t="s">
        <v>206</v>
      </c>
      <c r="AT147" s="21" t="s">
        <v>136</v>
      </c>
      <c r="AU147" s="21" t="s">
        <v>135</v>
      </c>
      <c r="AY147" s="21" t="s">
        <v>130</v>
      </c>
      <c r="BE147" s="180">
        <f t="shared" si="14"/>
        <v>0</v>
      </c>
      <c r="BF147" s="180">
        <f t="shared" si="15"/>
        <v>0</v>
      </c>
      <c r="BG147" s="180">
        <f t="shared" si="16"/>
        <v>0</v>
      </c>
      <c r="BH147" s="180">
        <f t="shared" si="17"/>
        <v>0</v>
      </c>
      <c r="BI147" s="180">
        <f t="shared" si="18"/>
        <v>0</v>
      </c>
      <c r="BJ147" s="21" t="s">
        <v>135</v>
      </c>
      <c r="BK147" s="180">
        <f t="shared" si="19"/>
        <v>0</v>
      </c>
      <c r="BL147" s="21" t="s">
        <v>206</v>
      </c>
      <c r="BM147" s="21" t="s">
        <v>312</v>
      </c>
    </row>
    <row r="148" spans="2:65" s="1" customFormat="1" ht="20.399999999999999" customHeight="1">
      <c r="B148" s="168"/>
      <c r="C148" s="169" t="s">
        <v>313</v>
      </c>
      <c r="D148" s="169" t="s">
        <v>136</v>
      </c>
      <c r="E148" s="170" t="s">
        <v>314</v>
      </c>
      <c r="F148" s="171" t="s">
        <v>315</v>
      </c>
      <c r="G148" s="172" t="s">
        <v>192</v>
      </c>
      <c r="H148" s="173">
        <v>47</v>
      </c>
      <c r="I148" s="174"/>
      <c r="J148" s="175">
        <f t="shared" si="10"/>
        <v>0</v>
      </c>
      <c r="K148" s="171" t="s">
        <v>5</v>
      </c>
      <c r="L148" s="38"/>
      <c r="M148" s="176" t="s">
        <v>5</v>
      </c>
      <c r="N148" s="177" t="s">
        <v>44</v>
      </c>
      <c r="O148" s="39"/>
      <c r="P148" s="178">
        <f t="shared" si="11"/>
        <v>0</v>
      </c>
      <c r="Q148" s="178">
        <v>1.6000000000000001E-4</v>
      </c>
      <c r="R148" s="178">
        <f t="shared" si="12"/>
        <v>7.5200000000000006E-3</v>
      </c>
      <c r="S148" s="178">
        <v>0</v>
      </c>
      <c r="T148" s="179">
        <f t="shared" si="13"/>
        <v>0</v>
      </c>
      <c r="AR148" s="21" t="s">
        <v>206</v>
      </c>
      <c r="AT148" s="21" t="s">
        <v>136</v>
      </c>
      <c r="AU148" s="21" t="s">
        <v>135</v>
      </c>
      <c r="AY148" s="21" t="s">
        <v>130</v>
      </c>
      <c r="BE148" s="180">
        <f t="shared" si="14"/>
        <v>0</v>
      </c>
      <c r="BF148" s="180">
        <f t="shared" si="15"/>
        <v>0</v>
      </c>
      <c r="BG148" s="180">
        <f t="shared" si="16"/>
        <v>0</v>
      </c>
      <c r="BH148" s="180">
        <f t="shared" si="17"/>
        <v>0</v>
      </c>
      <c r="BI148" s="180">
        <f t="shared" si="18"/>
        <v>0</v>
      </c>
      <c r="BJ148" s="21" t="s">
        <v>135</v>
      </c>
      <c r="BK148" s="180">
        <f t="shared" si="19"/>
        <v>0</v>
      </c>
      <c r="BL148" s="21" t="s">
        <v>206</v>
      </c>
      <c r="BM148" s="21" t="s">
        <v>316</v>
      </c>
    </row>
    <row r="149" spans="2:65" s="1" customFormat="1" ht="20.399999999999999" customHeight="1">
      <c r="B149" s="168"/>
      <c r="C149" s="169" t="s">
        <v>317</v>
      </c>
      <c r="D149" s="169" t="s">
        <v>136</v>
      </c>
      <c r="E149" s="170" t="s">
        <v>318</v>
      </c>
      <c r="F149" s="171" t="s">
        <v>319</v>
      </c>
      <c r="G149" s="172" t="s">
        <v>192</v>
      </c>
      <c r="H149" s="173">
        <v>5</v>
      </c>
      <c r="I149" s="174"/>
      <c r="J149" s="175">
        <f t="shared" si="10"/>
        <v>0</v>
      </c>
      <c r="K149" s="171" t="s">
        <v>5</v>
      </c>
      <c r="L149" s="38"/>
      <c r="M149" s="176" t="s">
        <v>5</v>
      </c>
      <c r="N149" s="177" t="s">
        <v>44</v>
      </c>
      <c r="O149" s="39"/>
      <c r="P149" s="178">
        <f t="shared" si="11"/>
        <v>0</v>
      </c>
      <c r="Q149" s="178">
        <v>2.0000000000000001E-4</v>
      </c>
      <c r="R149" s="178">
        <f t="shared" si="12"/>
        <v>1E-3</v>
      </c>
      <c r="S149" s="178">
        <v>0</v>
      </c>
      <c r="T149" s="179">
        <f t="shared" si="13"/>
        <v>0</v>
      </c>
      <c r="AR149" s="21" t="s">
        <v>206</v>
      </c>
      <c r="AT149" s="21" t="s">
        <v>136</v>
      </c>
      <c r="AU149" s="21" t="s">
        <v>135</v>
      </c>
      <c r="AY149" s="21" t="s">
        <v>130</v>
      </c>
      <c r="BE149" s="180">
        <f t="shared" si="14"/>
        <v>0</v>
      </c>
      <c r="BF149" s="180">
        <f t="shared" si="15"/>
        <v>0</v>
      </c>
      <c r="BG149" s="180">
        <f t="shared" si="16"/>
        <v>0</v>
      </c>
      <c r="BH149" s="180">
        <f t="shared" si="17"/>
        <v>0</v>
      </c>
      <c r="BI149" s="180">
        <f t="shared" si="18"/>
        <v>0</v>
      </c>
      <c r="BJ149" s="21" t="s">
        <v>135</v>
      </c>
      <c r="BK149" s="180">
        <f t="shared" si="19"/>
        <v>0</v>
      </c>
      <c r="BL149" s="21" t="s">
        <v>206</v>
      </c>
      <c r="BM149" s="21" t="s">
        <v>320</v>
      </c>
    </row>
    <row r="150" spans="2:65" s="1" customFormat="1" ht="20.399999999999999" customHeight="1">
      <c r="B150" s="168"/>
      <c r="C150" s="169" t="s">
        <v>321</v>
      </c>
      <c r="D150" s="169" t="s">
        <v>136</v>
      </c>
      <c r="E150" s="170" t="s">
        <v>322</v>
      </c>
      <c r="F150" s="171" t="s">
        <v>323</v>
      </c>
      <c r="G150" s="172" t="s">
        <v>192</v>
      </c>
      <c r="H150" s="173">
        <v>326</v>
      </c>
      <c r="I150" s="174"/>
      <c r="J150" s="175">
        <f t="shared" si="10"/>
        <v>0</v>
      </c>
      <c r="K150" s="171" t="s">
        <v>5</v>
      </c>
      <c r="L150" s="38"/>
      <c r="M150" s="176" t="s">
        <v>5</v>
      </c>
      <c r="N150" s="177" t="s">
        <v>44</v>
      </c>
      <c r="O150" s="39"/>
      <c r="P150" s="178">
        <f t="shared" si="11"/>
        <v>0</v>
      </c>
      <c r="Q150" s="178">
        <v>0</v>
      </c>
      <c r="R150" s="178">
        <f t="shared" si="12"/>
        <v>0</v>
      </c>
      <c r="S150" s="178">
        <v>2.3000000000000001E-4</v>
      </c>
      <c r="T150" s="179">
        <f t="shared" si="13"/>
        <v>7.4980000000000005E-2</v>
      </c>
      <c r="AR150" s="21" t="s">
        <v>206</v>
      </c>
      <c r="AT150" s="21" t="s">
        <v>136</v>
      </c>
      <c r="AU150" s="21" t="s">
        <v>135</v>
      </c>
      <c r="AY150" s="21" t="s">
        <v>130</v>
      </c>
      <c r="BE150" s="180">
        <f t="shared" si="14"/>
        <v>0</v>
      </c>
      <c r="BF150" s="180">
        <f t="shared" si="15"/>
        <v>0</v>
      </c>
      <c r="BG150" s="180">
        <f t="shared" si="16"/>
        <v>0</v>
      </c>
      <c r="BH150" s="180">
        <f t="shared" si="17"/>
        <v>0</v>
      </c>
      <c r="BI150" s="180">
        <f t="shared" si="18"/>
        <v>0</v>
      </c>
      <c r="BJ150" s="21" t="s">
        <v>135</v>
      </c>
      <c r="BK150" s="180">
        <f t="shared" si="19"/>
        <v>0</v>
      </c>
      <c r="BL150" s="21" t="s">
        <v>206</v>
      </c>
      <c r="BM150" s="21" t="s">
        <v>324</v>
      </c>
    </row>
    <row r="151" spans="2:65" s="1" customFormat="1" ht="20.399999999999999" customHeight="1">
      <c r="B151" s="168"/>
      <c r="C151" s="169" t="s">
        <v>325</v>
      </c>
      <c r="D151" s="169" t="s">
        <v>136</v>
      </c>
      <c r="E151" s="170" t="s">
        <v>326</v>
      </c>
      <c r="F151" s="171" t="s">
        <v>327</v>
      </c>
      <c r="G151" s="172" t="s">
        <v>192</v>
      </c>
      <c r="H151" s="173">
        <v>40</v>
      </c>
      <c r="I151" s="174"/>
      <c r="J151" s="175">
        <f t="shared" si="10"/>
        <v>0</v>
      </c>
      <c r="K151" s="171" t="s">
        <v>231</v>
      </c>
      <c r="L151" s="38"/>
      <c r="M151" s="176" t="s">
        <v>5</v>
      </c>
      <c r="N151" s="177" t="s">
        <v>44</v>
      </c>
      <c r="O151" s="39"/>
      <c r="P151" s="178">
        <f t="shared" si="11"/>
        <v>0</v>
      </c>
      <c r="Q151" s="178">
        <v>1.8000000000000001E-4</v>
      </c>
      <c r="R151" s="178">
        <f t="shared" si="12"/>
        <v>7.2000000000000007E-3</v>
      </c>
      <c r="S151" s="178">
        <v>0</v>
      </c>
      <c r="T151" s="179">
        <f t="shared" si="13"/>
        <v>0</v>
      </c>
      <c r="AR151" s="21" t="s">
        <v>206</v>
      </c>
      <c r="AT151" s="21" t="s">
        <v>136</v>
      </c>
      <c r="AU151" s="21" t="s">
        <v>135</v>
      </c>
      <c r="AY151" s="21" t="s">
        <v>130</v>
      </c>
      <c r="BE151" s="180">
        <f t="shared" si="14"/>
        <v>0</v>
      </c>
      <c r="BF151" s="180">
        <f t="shared" si="15"/>
        <v>0</v>
      </c>
      <c r="BG151" s="180">
        <f t="shared" si="16"/>
        <v>0</v>
      </c>
      <c r="BH151" s="180">
        <f t="shared" si="17"/>
        <v>0</v>
      </c>
      <c r="BI151" s="180">
        <f t="shared" si="18"/>
        <v>0</v>
      </c>
      <c r="BJ151" s="21" t="s">
        <v>135</v>
      </c>
      <c r="BK151" s="180">
        <f t="shared" si="19"/>
        <v>0</v>
      </c>
      <c r="BL151" s="21" t="s">
        <v>206</v>
      </c>
      <c r="BM151" s="21" t="s">
        <v>328</v>
      </c>
    </row>
    <row r="152" spans="2:65" s="1" customFormat="1" ht="20.399999999999999" customHeight="1">
      <c r="B152" s="168"/>
      <c r="C152" s="169" t="s">
        <v>329</v>
      </c>
      <c r="D152" s="169" t="s">
        <v>136</v>
      </c>
      <c r="E152" s="170" t="s">
        <v>330</v>
      </c>
      <c r="F152" s="171" t="s">
        <v>331</v>
      </c>
      <c r="G152" s="172" t="s">
        <v>192</v>
      </c>
      <c r="H152" s="173">
        <v>42</v>
      </c>
      <c r="I152" s="174"/>
      <c r="J152" s="175">
        <f t="shared" si="10"/>
        <v>0</v>
      </c>
      <c r="K152" s="171" t="s">
        <v>231</v>
      </c>
      <c r="L152" s="38"/>
      <c r="M152" s="176" t="s">
        <v>5</v>
      </c>
      <c r="N152" s="177" t="s">
        <v>44</v>
      </c>
      <c r="O152" s="39"/>
      <c r="P152" s="178">
        <f t="shared" si="11"/>
        <v>0</v>
      </c>
      <c r="Q152" s="178">
        <v>2.5999999999999998E-4</v>
      </c>
      <c r="R152" s="178">
        <f t="shared" si="12"/>
        <v>1.0919999999999999E-2</v>
      </c>
      <c r="S152" s="178">
        <v>0</v>
      </c>
      <c r="T152" s="179">
        <f t="shared" si="13"/>
        <v>0</v>
      </c>
      <c r="AR152" s="21" t="s">
        <v>206</v>
      </c>
      <c r="AT152" s="21" t="s">
        <v>136</v>
      </c>
      <c r="AU152" s="21" t="s">
        <v>135</v>
      </c>
      <c r="AY152" s="21" t="s">
        <v>130</v>
      </c>
      <c r="BE152" s="180">
        <f t="shared" si="14"/>
        <v>0</v>
      </c>
      <c r="BF152" s="180">
        <f t="shared" si="15"/>
        <v>0</v>
      </c>
      <c r="BG152" s="180">
        <f t="shared" si="16"/>
        <v>0</v>
      </c>
      <c r="BH152" s="180">
        <f t="shared" si="17"/>
        <v>0</v>
      </c>
      <c r="BI152" s="180">
        <f t="shared" si="18"/>
        <v>0</v>
      </c>
      <c r="BJ152" s="21" t="s">
        <v>135</v>
      </c>
      <c r="BK152" s="180">
        <f t="shared" si="19"/>
        <v>0</v>
      </c>
      <c r="BL152" s="21" t="s">
        <v>206</v>
      </c>
      <c r="BM152" s="21" t="s">
        <v>332</v>
      </c>
    </row>
    <row r="153" spans="2:65" s="1" customFormat="1" ht="20.399999999999999" customHeight="1">
      <c r="B153" s="168"/>
      <c r="C153" s="169" t="s">
        <v>333</v>
      </c>
      <c r="D153" s="169" t="s">
        <v>136</v>
      </c>
      <c r="E153" s="170" t="s">
        <v>334</v>
      </c>
      <c r="F153" s="171" t="s">
        <v>335</v>
      </c>
      <c r="G153" s="172" t="s">
        <v>192</v>
      </c>
      <c r="H153" s="173">
        <v>80</v>
      </c>
      <c r="I153" s="174"/>
      <c r="J153" s="175">
        <f t="shared" si="10"/>
        <v>0</v>
      </c>
      <c r="K153" s="171" t="s">
        <v>231</v>
      </c>
      <c r="L153" s="38"/>
      <c r="M153" s="176" t="s">
        <v>5</v>
      </c>
      <c r="N153" s="177" t="s">
        <v>44</v>
      </c>
      <c r="O153" s="39"/>
      <c r="P153" s="178">
        <f t="shared" si="11"/>
        <v>0</v>
      </c>
      <c r="Q153" s="178">
        <v>2.9E-4</v>
      </c>
      <c r="R153" s="178">
        <f t="shared" si="12"/>
        <v>2.3199999999999998E-2</v>
      </c>
      <c r="S153" s="178">
        <v>0</v>
      </c>
      <c r="T153" s="179">
        <f t="shared" si="13"/>
        <v>0</v>
      </c>
      <c r="AR153" s="21" t="s">
        <v>206</v>
      </c>
      <c r="AT153" s="21" t="s">
        <v>136</v>
      </c>
      <c r="AU153" s="21" t="s">
        <v>135</v>
      </c>
      <c r="AY153" s="21" t="s">
        <v>130</v>
      </c>
      <c r="BE153" s="180">
        <f t="shared" si="14"/>
        <v>0</v>
      </c>
      <c r="BF153" s="180">
        <f t="shared" si="15"/>
        <v>0</v>
      </c>
      <c r="BG153" s="180">
        <f t="shared" si="16"/>
        <v>0</v>
      </c>
      <c r="BH153" s="180">
        <f t="shared" si="17"/>
        <v>0</v>
      </c>
      <c r="BI153" s="180">
        <f t="shared" si="18"/>
        <v>0</v>
      </c>
      <c r="BJ153" s="21" t="s">
        <v>135</v>
      </c>
      <c r="BK153" s="180">
        <f t="shared" si="19"/>
        <v>0</v>
      </c>
      <c r="BL153" s="21" t="s">
        <v>206</v>
      </c>
      <c r="BM153" s="21" t="s">
        <v>336</v>
      </c>
    </row>
    <row r="154" spans="2:65" s="1" customFormat="1" ht="20.399999999999999" customHeight="1">
      <c r="B154" s="168"/>
      <c r="C154" s="169" t="s">
        <v>337</v>
      </c>
      <c r="D154" s="169" t="s">
        <v>136</v>
      </c>
      <c r="E154" s="170" t="s">
        <v>338</v>
      </c>
      <c r="F154" s="171" t="s">
        <v>339</v>
      </c>
      <c r="G154" s="172" t="s">
        <v>192</v>
      </c>
      <c r="H154" s="173">
        <v>83</v>
      </c>
      <c r="I154" s="174"/>
      <c r="J154" s="175">
        <f t="shared" si="10"/>
        <v>0</v>
      </c>
      <c r="K154" s="171" t="s">
        <v>231</v>
      </c>
      <c r="L154" s="38"/>
      <c r="M154" s="176" t="s">
        <v>5</v>
      </c>
      <c r="N154" s="177" t="s">
        <v>44</v>
      </c>
      <c r="O154" s="39"/>
      <c r="P154" s="178">
        <f t="shared" si="11"/>
        <v>0</v>
      </c>
      <c r="Q154" s="178">
        <v>4.2999999999999999E-4</v>
      </c>
      <c r="R154" s="178">
        <f t="shared" si="12"/>
        <v>3.569E-2</v>
      </c>
      <c r="S154" s="178">
        <v>0</v>
      </c>
      <c r="T154" s="179">
        <f t="shared" si="13"/>
        <v>0</v>
      </c>
      <c r="AR154" s="21" t="s">
        <v>206</v>
      </c>
      <c r="AT154" s="21" t="s">
        <v>136</v>
      </c>
      <c r="AU154" s="21" t="s">
        <v>135</v>
      </c>
      <c r="AY154" s="21" t="s">
        <v>130</v>
      </c>
      <c r="BE154" s="180">
        <f t="shared" si="14"/>
        <v>0</v>
      </c>
      <c r="BF154" s="180">
        <f t="shared" si="15"/>
        <v>0</v>
      </c>
      <c r="BG154" s="180">
        <f t="shared" si="16"/>
        <v>0</v>
      </c>
      <c r="BH154" s="180">
        <f t="shared" si="17"/>
        <v>0</v>
      </c>
      <c r="BI154" s="180">
        <f t="shared" si="18"/>
        <v>0</v>
      </c>
      <c r="BJ154" s="21" t="s">
        <v>135</v>
      </c>
      <c r="BK154" s="180">
        <f t="shared" si="19"/>
        <v>0</v>
      </c>
      <c r="BL154" s="21" t="s">
        <v>206</v>
      </c>
      <c r="BM154" s="21" t="s">
        <v>340</v>
      </c>
    </row>
    <row r="155" spans="2:65" s="1" customFormat="1" ht="20.399999999999999" customHeight="1">
      <c r="B155" s="168"/>
      <c r="C155" s="169" t="s">
        <v>341</v>
      </c>
      <c r="D155" s="169" t="s">
        <v>136</v>
      </c>
      <c r="E155" s="170" t="s">
        <v>342</v>
      </c>
      <c r="F155" s="171" t="s">
        <v>343</v>
      </c>
      <c r="G155" s="172" t="s">
        <v>192</v>
      </c>
      <c r="H155" s="173">
        <v>17</v>
      </c>
      <c r="I155" s="174"/>
      <c r="J155" s="175">
        <f t="shared" si="10"/>
        <v>0</v>
      </c>
      <c r="K155" s="171" t="s">
        <v>231</v>
      </c>
      <c r="L155" s="38"/>
      <c r="M155" s="176" t="s">
        <v>5</v>
      </c>
      <c r="N155" s="177" t="s">
        <v>44</v>
      </c>
      <c r="O155" s="39"/>
      <c r="P155" s="178">
        <f t="shared" si="11"/>
        <v>0</v>
      </c>
      <c r="Q155" s="178">
        <v>4.6999999999999999E-4</v>
      </c>
      <c r="R155" s="178">
        <f t="shared" si="12"/>
        <v>7.9900000000000006E-3</v>
      </c>
      <c r="S155" s="178">
        <v>0</v>
      </c>
      <c r="T155" s="179">
        <f t="shared" si="13"/>
        <v>0</v>
      </c>
      <c r="AR155" s="21" t="s">
        <v>206</v>
      </c>
      <c r="AT155" s="21" t="s">
        <v>136</v>
      </c>
      <c r="AU155" s="21" t="s">
        <v>135</v>
      </c>
      <c r="AY155" s="21" t="s">
        <v>130</v>
      </c>
      <c r="BE155" s="180">
        <f t="shared" si="14"/>
        <v>0</v>
      </c>
      <c r="BF155" s="180">
        <f t="shared" si="15"/>
        <v>0</v>
      </c>
      <c r="BG155" s="180">
        <f t="shared" si="16"/>
        <v>0</v>
      </c>
      <c r="BH155" s="180">
        <f t="shared" si="17"/>
        <v>0</v>
      </c>
      <c r="BI155" s="180">
        <f t="shared" si="18"/>
        <v>0</v>
      </c>
      <c r="BJ155" s="21" t="s">
        <v>135</v>
      </c>
      <c r="BK155" s="180">
        <f t="shared" si="19"/>
        <v>0</v>
      </c>
      <c r="BL155" s="21" t="s">
        <v>206</v>
      </c>
      <c r="BM155" s="21" t="s">
        <v>344</v>
      </c>
    </row>
    <row r="156" spans="2:65" s="1" customFormat="1" ht="20.399999999999999" customHeight="1">
      <c r="B156" s="168"/>
      <c r="C156" s="169" t="s">
        <v>345</v>
      </c>
      <c r="D156" s="169" t="s">
        <v>136</v>
      </c>
      <c r="E156" s="170" t="s">
        <v>346</v>
      </c>
      <c r="F156" s="171" t="s">
        <v>347</v>
      </c>
      <c r="G156" s="172" t="s">
        <v>139</v>
      </c>
      <c r="H156" s="173">
        <v>11</v>
      </c>
      <c r="I156" s="174"/>
      <c r="J156" s="175">
        <f t="shared" si="10"/>
        <v>0</v>
      </c>
      <c r="K156" s="171" t="s">
        <v>140</v>
      </c>
      <c r="L156" s="38"/>
      <c r="M156" s="176" t="s">
        <v>5</v>
      </c>
      <c r="N156" s="177" t="s">
        <v>44</v>
      </c>
      <c r="O156" s="39"/>
      <c r="P156" s="178">
        <f t="shared" si="11"/>
        <v>0</v>
      </c>
      <c r="Q156" s="178">
        <v>0</v>
      </c>
      <c r="R156" s="178">
        <f t="shared" si="12"/>
        <v>0</v>
      </c>
      <c r="S156" s="178">
        <v>0</v>
      </c>
      <c r="T156" s="179">
        <f t="shared" si="13"/>
        <v>0</v>
      </c>
      <c r="AR156" s="21" t="s">
        <v>206</v>
      </c>
      <c r="AT156" s="21" t="s">
        <v>136</v>
      </c>
      <c r="AU156" s="21" t="s">
        <v>135</v>
      </c>
      <c r="AY156" s="21" t="s">
        <v>130</v>
      </c>
      <c r="BE156" s="180">
        <f t="shared" si="14"/>
        <v>0</v>
      </c>
      <c r="BF156" s="180">
        <f t="shared" si="15"/>
        <v>0</v>
      </c>
      <c r="BG156" s="180">
        <f t="shared" si="16"/>
        <v>0</v>
      </c>
      <c r="BH156" s="180">
        <f t="shared" si="17"/>
        <v>0</v>
      </c>
      <c r="BI156" s="180">
        <f t="shared" si="18"/>
        <v>0</v>
      </c>
      <c r="BJ156" s="21" t="s">
        <v>135</v>
      </c>
      <c r="BK156" s="180">
        <f t="shared" si="19"/>
        <v>0</v>
      </c>
      <c r="BL156" s="21" t="s">
        <v>206</v>
      </c>
      <c r="BM156" s="21" t="s">
        <v>348</v>
      </c>
    </row>
    <row r="157" spans="2:65" s="1" customFormat="1" ht="20.399999999999999" customHeight="1">
      <c r="B157" s="168"/>
      <c r="C157" s="169" t="s">
        <v>349</v>
      </c>
      <c r="D157" s="169" t="s">
        <v>136</v>
      </c>
      <c r="E157" s="170" t="s">
        <v>350</v>
      </c>
      <c r="F157" s="171" t="s">
        <v>351</v>
      </c>
      <c r="G157" s="172" t="s">
        <v>139</v>
      </c>
      <c r="H157" s="173">
        <v>6</v>
      </c>
      <c r="I157" s="174"/>
      <c r="J157" s="175">
        <f t="shared" ref="J157:J188" si="20">ROUND(I157*H157,2)</f>
        <v>0</v>
      </c>
      <c r="K157" s="171" t="s">
        <v>5</v>
      </c>
      <c r="L157" s="38"/>
      <c r="M157" s="176" t="s">
        <v>5</v>
      </c>
      <c r="N157" s="177" t="s">
        <v>44</v>
      </c>
      <c r="O157" s="39"/>
      <c r="P157" s="178">
        <f t="shared" ref="P157:P188" si="21">O157*H157</f>
        <v>0</v>
      </c>
      <c r="Q157" s="178">
        <v>0</v>
      </c>
      <c r="R157" s="178">
        <f t="shared" ref="R157:R188" si="22">Q157*H157</f>
        <v>0</v>
      </c>
      <c r="S157" s="178">
        <v>0</v>
      </c>
      <c r="T157" s="179">
        <f t="shared" ref="T157:T188" si="23">S157*H157</f>
        <v>0</v>
      </c>
      <c r="AR157" s="21" t="s">
        <v>206</v>
      </c>
      <c r="AT157" s="21" t="s">
        <v>136</v>
      </c>
      <c r="AU157" s="21" t="s">
        <v>135</v>
      </c>
      <c r="AY157" s="21" t="s">
        <v>130</v>
      </c>
      <c r="BE157" s="180">
        <f t="shared" ref="BE157:BE189" si="24">IF(N157="základní",J157,0)</f>
        <v>0</v>
      </c>
      <c r="BF157" s="180">
        <f t="shared" ref="BF157:BF189" si="25">IF(N157="snížená",J157,0)</f>
        <v>0</v>
      </c>
      <c r="BG157" s="180">
        <f t="shared" ref="BG157:BG189" si="26">IF(N157="zákl. přenesená",J157,0)</f>
        <v>0</v>
      </c>
      <c r="BH157" s="180">
        <f t="shared" ref="BH157:BH189" si="27">IF(N157="sníž. přenesená",J157,0)</f>
        <v>0</v>
      </c>
      <c r="BI157" s="180">
        <f t="shared" ref="BI157:BI189" si="28">IF(N157="nulová",J157,0)</f>
        <v>0</v>
      </c>
      <c r="BJ157" s="21" t="s">
        <v>135</v>
      </c>
      <c r="BK157" s="180">
        <f t="shared" ref="BK157:BK189" si="29">ROUND(I157*H157,2)</f>
        <v>0</v>
      </c>
      <c r="BL157" s="21" t="s">
        <v>206</v>
      </c>
      <c r="BM157" s="21" t="s">
        <v>352</v>
      </c>
    </row>
    <row r="158" spans="2:65" s="1" customFormat="1" ht="20.399999999999999" customHeight="1">
      <c r="B158" s="168"/>
      <c r="C158" s="169" t="s">
        <v>353</v>
      </c>
      <c r="D158" s="169" t="s">
        <v>136</v>
      </c>
      <c r="E158" s="170" t="s">
        <v>354</v>
      </c>
      <c r="F158" s="171" t="s">
        <v>355</v>
      </c>
      <c r="G158" s="172" t="s">
        <v>356</v>
      </c>
      <c r="H158" s="173">
        <v>8</v>
      </c>
      <c r="I158" s="174"/>
      <c r="J158" s="175">
        <f t="shared" si="20"/>
        <v>0</v>
      </c>
      <c r="K158" s="171" t="s">
        <v>140</v>
      </c>
      <c r="L158" s="38"/>
      <c r="M158" s="176" t="s">
        <v>5</v>
      </c>
      <c r="N158" s="177" t="s">
        <v>44</v>
      </c>
      <c r="O158" s="39"/>
      <c r="P158" s="178">
        <f t="shared" si="21"/>
        <v>0</v>
      </c>
      <c r="Q158" s="178">
        <v>1.1E-4</v>
      </c>
      <c r="R158" s="178">
        <f t="shared" si="22"/>
        <v>8.8000000000000003E-4</v>
      </c>
      <c r="S158" s="178">
        <v>0</v>
      </c>
      <c r="T158" s="179">
        <f t="shared" si="23"/>
        <v>0</v>
      </c>
      <c r="AR158" s="21" t="s">
        <v>206</v>
      </c>
      <c r="AT158" s="21" t="s">
        <v>136</v>
      </c>
      <c r="AU158" s="21" t="s">
        <v>135</v>
      </c>
      <c r="AY158" s="21" t="s">
        <v>130</v>
      </c>
      <c r="BE158" s="180">
        <f t="shared" si="24"/>
        <v>0</v>
      </c>
      <c r="BF158" s="180">
        <f t="shared" si="25"/>
        <v>0</v>
      </c>
      <c r="BG158" s="180">
        <f t="shared" si="26"/>
        <v>0</v>
      </c>
      <c r="BH158" s="180">
        <f t="shared" si="27"/>
        <v>0</v>
      </c>
      <c r="BI158" s="180">
        <f t="shared" si="28"/>
        <v>0</v>
      </c>
      <c r="BJ158" s="21" t="s">
        <v>135</v>
      </c>
      <c r="BK158" s="180">
        <f t="shared" si="29"/>
        <v>0</v>
      </c>
      <c r="BL158" s="21" t="s">
        <v>206</v>
      </c>
      <c r="BM158" s="21" t="s">
        <v>357</v>
      </c>
    </row>
    <row r="159" spans="2:65" s="1" customFormat="1" ht="20.399999999999999" customHeight="1">
      <c r="B159" s="168"/>
      <c r="C159" s="169" t="s">
        <v>358</v>
      </c>
      <c r="D159" s="169" t="s">
        <v>136</v>
      </c>
      <c r="E159" s="170" t="s">
        <v>359</v>
      </c>
      <c r="F159" s="171" t="s">
        <v>360</v>
      </c>
      <c r="G159" s="172" t="s">
        <v>139</v>
      </c>
      <c r="H159" s="173">
        <v>1</v>
      </c>
      <c r="I159" s="174"/>
      <c r="J159" s="175">
        <f t="shared" si="20"/>
        <v>0</v>
      </c>
      <c r="K159" s="171" t="s">
        <v>231</v>
      </c>
      <c r="L159" s="38"/>
      <c r="M159" s="176" t="s">
        <v>5</v>
      </c>
      <c r="N159" s="177" t="s">
        <v>44</v>
      </c>
      <c r="O159" s="39"/>
      <c r="P159" s="178">
        <f t="shared" si="21"/>
        <v>0</v>
      </c>
      <c r="Q159" s="178">
        <v>7.1999999999999998E-3</v>
      </c>
      <c r="R159" s="178">
        <f t="shared" si="22"/>
        <v>7.1999999999999998E-3</v>
      </c>
      <c r="S159" s="178">
        <v>0</v>
      </c>
      <c r="T159" s="179">
        <f t="shared" si="23"/>
        <v>0</v>
      </c>
      <c r="AR159" s="21" t="s">
        <v>206</v>
      </c>
      <c r="AT159" s="21" t="s">
        <v>136</v>
      </c>
      <c r="AU159" s="21" t="s">
        <v>135</v>
      </c>
      <c r="AY159" s="21" t="s">
        <v>130</v>
      </c>
      <c r="BE159" s="180">
        <f t="shared" si="24"/>
        <v>0</v>
      </c>
      <c r="BF159" s="180">
        <f t="shared" si="25"/>
        <v>0</v>
      </c>
      <c r="BG159" s="180">
        <f t="shared" si="26"/>
        <v>0</v>
      </c>
      <c r="BH159" s="180">
        <f t="shared" si="27"/>
        <v>0</v>
      </c>
      <c r="BI159" s="180">
        <f t="shared" si="28"/>
        <v>0</v>
      </c>
      <c r="BJ159" s="21" t="s">
        <v>135</v>
      </c>
      <c r="BK159" s="180">
        <f t="shared" si="29"/>
        <v>0</v>
      </c>
      <c r="BL159" s="21" t="s">
        <v>206</v>
      </c>
      <c r="BM159" s="21" t="s">
        <v>361</v>
      </c>
    </row>
    <row r="160" spans="2:65" s="1" customFormat="1" ht="28.8" customHeight="1">
      <c r="B160" s="168"/>
      <c r="C160" s="191" t="s">
        <v>362</v>
      </c>
      <c r="D160" s="191" t="s">
        <v>363</v>
      </c>
      <c r="E160" s="192" t="s">
        <v>364</v>
      </c>
      <c r="F160" s="193" t="s">
        <v>365</v>
      </c>
      <c r="G160" s="194" t="s">
        <v>139</v>
      </c>
      <c r="H160" s="195">
        <v>1</v>
      </c>
      <c r="I160" s="196"/>
      <c r="J160" s="197">
        <f t="shared" si="20"/>
        <v>0</v>
      </c>
      <c r="K160" s="193" t="s">
        <v>5</v>
      </c>
      <c r="L160" s="198"/>
      <c r="M160" s="199" t="s">
        <v>5</v>
      </c>
      <c r="N160" s="200" t="s">
        <v>44</v>
      </c>
      <c r="O160" s="39"/>
      <c r="P160" s="178">
        <f t="shared" si="21"/>
        <v>0</v>
      </c>
      <c r="Q160" s="178">
        <v>8.8000000000000005E-3</v>
      </c>
      <c r="R160" s="178">
        <f t="shared" si="22"/>
        <v>8.8000000000000005E-3</v>
      </c>
      <c r="S160" s="178">
        <v>0</v>
      </c>
      <c r="T160" s="179">
        <f t="shared" si="23"/>
        <v>0</v>
      </c>
      <c r="AR160" s="21" t="s">
        <v>273</v>
      </c>
      <c r="AT160" s="21" t="s">
        <v>363</v>
      </c>
      <c r="AU160" s="21" t="s">
        <v>135</v>
      </c>
      <c r="AY160" s="21" t="s">
        <v>130</v>
      </c>
      <c r="BE160" s="180">
        <f t="shared" si="24"/>
        <v>0</v>
      </c>
      <c r="BF160" s="180">
        <f t="shared" si="25"/>
        <v>0</v>
      </c>
      <c r="BG160" s="180">
        <f t="shared" si="26"/>
        <v>0</v>
      </c>
      <c r="BH160" s="180">
        <f t="shared" si="27"/>
        <v>0</v>
      </c>
      <c r="BI160" s="180">
        <f t="shared" si="28"/>
        <v>0</v>
      </c>
      <c r="BJ160" s="21" t="s">
        <v>135</v>
      </c>
      <c r="BK160" s="180">
        <f t="shared" si="29"/>
        <v>0</v>
      </c>
      <c r="BL160" s="21" t="s">
        <v>206</v>
      </c>
      <c r="BM160" s="21" t="s">
        <v>366</v>
      </c>
    </row>
    <row r="161" spans="2:65" s="1" customFormat="1" ht="20.399999999999999" customHeight="1">
      <c r="B161" s="168"/>
      <c r="C161" s="169" t="s">
        <v>367</v>
      </c>
      <c r="D161" s="169" t="s">
        <v>136</v>
      </c>
      <c r="E161" s="170" t="s">
        <v>368</v>
      </c>
      <c r="F161" s="171" t="s">
        <v>369</v>
      </c>
      <c r="G161" s="172" t="s">
        <v>139</v>
      </c>
      <c r="H161" s="173">
        <v>3</v>
      </c>
      <c r="I161" s="174"/>
      <c r="J161" s="175">
        <f t="shared" si="20"/>
        <v>0</v>
      </c>
      <c r="K161" s="171" t="s">
        <v>5</v>
      </c>
      <c r="L161" s="38"/>
      <c r="M161" s="176" t="s">
        <v>5</v>
      </c>
      <c r="N161" s="177" t="s">
        <v>44</v>
      </c>
      <c r="O161" s="39"/>
      <c r="P161" s="178">
        <f t="shared" si="21"/>
        <v>0</v>
      </c>
      <c r="Q161" s="178">
        <v>1.7000000000000001E-4</v>
      </c>
      <c r="R161" s="178">
        <f t="shared" si="22"/>
        <v>5.1000000000000004E-4</v>
      </c>
      <c r="S161" s="178">
        <v>0</v>
      </c>
      <c r="T161" s="179">
        <f t="shared" si="23"/>
        <v>0</v>
      </c>
      <c r="AR161" s="21" t="s">
        <v>206</v>
      </c>
      <c r="AT161" s="21" t="s">
        <v>136</v>
      </c>
      <c r="AU161" s="21" t="s">
        <v>135</v>
      </c>
      <c r="AY161" s="21" t="s">
        <v>130</v>
      </c>
      <c r="BE161" s="180">
        <f t="shared" si="24"/>
        <v>0</v>
      </c>
      <c r="BF161" s="180">
        <f t="shared" si="25"/>
        <v>0</v>
      </c>
      <c r="BG161" s="180">
        <f t="shared" si="26"/>
        <v>0</v>
      </c>
      <c r="BH161" s="180">
        <f t="shared" si="27"/>
        <v>0</v>
      </c>
      <c r="BI161" s="180">
        <f t="shared" si="28"/>
        <v>0</v>
      </c>
      <c r="BJ161" s="21" t="s">
        <v>135</v>
      </c>
      <c r="BK161" s="180">
        <f t="shared" si="29"/>
        <v>0</v>
      </c>
      <c r="BL161" s="21" t="s">
        <v>206</v>
      </c>
      <c r="BM161" s="21" t="s">
        <v>370</v>
      </c>
    </row>
    <row r="162" spans="2:65" s="1" customFormat="1" ht="20.399999999999999" customHeight="1">
      <c r="B162" s="168"/>
      <c r="C162" s="169" t="s">
        <v>371</v>
      </c>
      <c r="D162" s="169" t="s">
        <v>136</v>
      </c>
      <c r="E162" s="170" t="s">
        <v>372</v>
      </c>
      <c r="F162" s="171" t="s">
        <v>373</v>
      </c>
      <c r="G162" s="172" t="s">
        <v>356</v>
      </c>
      <c r="H162" s="173">
        <v>4</v>
      </c>
      <c r="I162" s="174"/>
      <c r="J162" s="175">
        <f t="shared" si="20"/>
        <v>0</v>
      </c>
      <c r="K162" s="171" t="s">
        <v>140</v>
      </c>
      <c r="L162" s="38"/>
      <c r="M162" s="176" t="s">
        <v>5</v>
      </c>
      <c r="N162" s="177" t="s">
        <v>44</v>
      </c>
      <c r="O162" s="39"/>
      <c r="P162" s="178">
        <f t="shared" si="21"/>
        <v>0</v>
      </c>
      <c r="Q162" s="178">
        <v>2.1000000000000001E-4</v>
      </c>
      <c r="R162" s="178">
        <f t="shared" si="22"/>
        <v>8.4000000000000003E-4</v>
      </c>
      <c r="S162" s="178">
        <v>0</v>
      </c>
      <c r="T162" s="179">
        <f t="shared" si="23"/>
        <v>0</v>
      </c>
      <c r="AR162" s="21" t="s">
        <v>206</v>
      </c>
      <c r="AT162" s="21" t="s">
        <v>136</v>
      </c>
      <c r="AU162" s="21" t="s">
        <v>135</v>
      </c>
      <c r="AY162" s="21" t="s">
        <v>130</v>
      </c>
      <c r="BE162" s="180">
        <f t="shared" si="24"/>
        <v>0</v>
      </c>
      <c r="BF162" s="180">
        <f t="shared" si="25"/>
        <v>0</v>
      </c>
      <c r="BG162" s="180">
        <f t="shared" si="26"/>
        <v>0</v>
      </c>
      <c r="BH162" s="180">
        <f t="shared" si="27"/>
        <v>0</v>
      </c>
      <c r="BI162" s="180">
        <f t="shared" si="28"/>
        <v>0</v>
      </c>
      <c r="BJ162" s="21" t="s">
        <v>135</v>
      </c>
      <c r="BK162" s="180">
        <f t="shared" si="29"/>
        <v>0</v>
      </c>
      <c r="BL162" s="21" t="s">
        <v>206</v>
      </c>
      <c r="BM162" s="21" t="s">
        <v>374</v>
      </c>
    </row>
    <row r="163" spans="2:65" s="1" customFormat="1" ht="20.399999999999999" customHeight="1">
      <c r="B163" s="168"/>
      <c r="C163" s="169" t="s">
        <v>375</v>
      </c>
      <c r="D163" s="169" t="s">
        <v>136</v>
      </c>
      <c r="E163" s="170" t="s">
        <v>376</v>
      </c>
      <c r="F163" s="171" t="s">
        <v>377</v>
      </c>
      <c r="G163" s="172" t="s">
        <v>139</v>
      </c>
      <c r="H163" s="173">
        <v>58</v>
      </c>
      <c r="I163" s="174"/>
      <c r="J163" s="175">
        <f t="shared" si="20"/>
        <v>0</v>
      </c>
      <c r="K163" s="171" t="s">
        <v>140</v>
      </c>
      <c r="L163" s="38"/>
      <c r="M163" s="176" t="s">
        <v>5</v>
      </c>
      <c r="N163" s="177" t="s">
        <v>44</v>
      </c>
      <c r="O163" s="39"/>
      <c r="P163" s="178">
        <f t="shared" si="21"/>
        <v>0</v>
      </c>
      <c r="Q163" s="178">
        <v>6.0000000000000002E-5</v>
      </c>
      <c r="R163" s="178">
        <f t="shared" si="22"/>
        <v>3.48E-3</v>
      </c>
      <c r="S163" s="178">
        <v>0</v>
      </c>
      <c r="T163" s="179">
        <f t="shared" si="23"/>
        <v>0</v>
      </c>
      <c r="AR163" s="21" t="s">
        <v>206</v>
      </c>
      <c r="AT163" s="21" t="s">
        <v>136</v>
      </c>
      <c r="AU163" s="21" t="s">
        <v>135</v>
      </c>
      <c r="AY163" s="21" t="s">
        <v>130</v>
      </c>
      <c r="BE163" s="180">
        <f t="shared" si="24"/>
        <v>0</v>
      </c>
      <c r="BF163" s="180">
        <f t="shared" si="25"/>
        <v>0</v>
      </c>
      <c r="BG163" s="180">
        <f t="shared" si="26"/>
        <v>0</v>
      </c>
      <c r="BH163" s="180">
        <f t="shared" si="27"/>
        <v>0</v>
      </c>
      <c r="BI163" s="180">
        <f t="shared" si="28"/>
        <v>0</v>
      </c>
      <c r="BJ163" s="21" t="s">
        <v>135</v>
      </c>
      <c r="BK163" s="180">
        <f t="shared" si="29"/>
        <v>0</v>
      </c>
      <c r="BL163" s="21" t="s">
        <v>206</v>
      </c>
      <c r="BM163" s="21" t="s">
        <v>378</v>
      </c>
    </row>
    <row r="164" spans="2:65" s="1" customFormat="1" ht="20.399999999999999" customHeight="1">
      <c r="B164" s="168"/>
      <c r="C164" s="169" t="s">
        <v>379</v>
      </c>
      <c r="D164" s="169" t="s">
        <v>136</v>
      </c>
      <c r="E164" s="170" t="s">
        <v>380</v>
      </c>
      <c r="F164" s="171" t="s">
        <v>381</v>
      </c>
      <c r="G164" s="172" t="s">
        <v>139</v>
      </c>
      <c r="H164" s="173">
        <v>4</v>
      </c>
      <c r="I164" s="174"/>
      <c r="J164" s="175">
        <f t="shared" si="20"/>
        <v>0</v>
      </c>
      <c r="K164" s="171" t="s">
        <v>140</v>
      </c>
      <c r="L164" s="38"/>
      <c r="M164" s="176" t="s">
        <v>5</v>
      </c>
      <c r="N164" s="177" t="s">
        <v>44</v>
      </c>
      <c r="O164" s="39"/>
      <c r="P164" s="178">
        <f t="shared" si="21"/>
        <v>0</v>
      </c>
      <c r="Q164" s="178">
        <v>1.8000000000000001E-4</v>
      </c>
      <c r="R164" s="178">
        <f t="shared" si="22"/>
        <v>7.2000000000000005E-4</v>
      </c>
      <c r="S164" s="178">
        <v>0</v>
      </c>
      <c r="T164" s="179">
        <f t="shared" si="23"/>
        <v>0</v>
      </c>
      <c r="AR164" s="21" t="s">
        <v>206</v>
      </c>
      <c r="AT164" s="21" t="s">
        <v>136</v>
      </c>
      <c r="AU164" s="21" t="s">
        <v>135</v>
      </c>
      <c r="AY164" s="21" t="s">
        <v>130</v>
      </c>
      <c r="BE164" s="180">
        <f t="shared" si="24"/>
        <v>0</v>
      </c>
      <c r="BF164" s="180">
        <f t="shared" si="25"/>
        <v>0</v>
      </c>
      <c r="BG164" s="180">
        <f t="shared" si="26"/>
        <v>0</v>
      </c>
      <c r="BH164" s="180">
        <f t="shared" si="27"/>
        <v>0</v>
      </c>
      <c r="BI164" s="180">
        <f t="shared" si="28"/>
        <v>0</v>
      </c>
      <c r="BJ164" s="21" t="s">
        <v>135</v>
      </c>
      <c r="BK164" s="180">
        <f t="shared" si="29"/>
        <v>0</v>
      </c>
      <c r="BL164" s="21" t="s">
        <v>206</v>
      </c>
      <c r="BM164" s="21" t="s">
        <v>382</v>
      </c>
    </row>
    <row r="165" spans="2:65" s="1" customFormat="1" ht="20.399999999999999" customHeight="1">
      <c r="B165" s="168"/>
      <c r="C165" s="169" t="s">
        <v>383</v>
      </c>
      <c r="D165" s="169" t="s">
        <v>136</v>
      </c>
      <c r="E165" s="170" t="s">
        <v>384</v>
      </c>
      <c r="F165" s="171" t="s">
        <v>385</v>
      </c>
      <c r="G165" s="172" t="s">
        <v>139</v>
      </c>
      <c r="H165" s="173">
        <v>28</v>
      </c>
      <c r="I165" s="174"/>
      <c r="J165" s="175">
        <f t="shared" si="20"/>
        <v>0</v>
      </c>
      <c r="K165" s="171" t="s">
        <v>140</v>
      </c>
      <c r="L165" s="38"/>
      <c r="M165" s="176" t="s">
        <v>5</v>
      </c>
      <c r="N165" s="177" t="s">
        <v>44</v>
      </c>
      <c r="O165" s="39"/>
      <c r="P165" s="178">
        <f t="shared" si="21"/>
        <v>0</v>
      </c>
      <c r="Q165" s="178">
        <v>2.9999999999999997E-4</v>
      </c>
      <c r="R165" s="178">
        <f t="shared" si="22"/>
        <v>8.3999999999999995E-3</v>
      </c>
      <c r="S165" s="178">
        <v>0</v>
      </c>
      <c r="T165" s="179">
        <f t="shared" si="23"/>
        <v>0</v>
      </c>
      <c r="AR165" s="21" t="s">
        <v>206</v>
      </c>
      <c r="AT165" s="21" t="s">
        <v>136</v>
      </c>
      <c r="AU165" s="21" t="s">
        <v>135</v>
      </c>
      <c r="AY165" s="21" t="s">
        <v>130</v>
      </c>
      <c r="BE165" s="180">
        <f t="shared" si="24"/>
        <v>0</v>
      </c>
      <c r="BF165" s="180">
        <f t="shared" si="25"/>
        <v>0</v>
      </c>
      <c r="BG165" s="180">
        <f t="shared" si="26"/>
        <v>0</v>
      </c>
      <c r="BH165" s="180">
        <f t="shared" si="27"/>
        <v>0</v>
      </c>
      <c r="BI165" s="180">
        <f t="shared" si="28"/>
        <v>0</v>
      </c>
      <c r="BJ165" s="21" t="s">
        <v>135</v>
      </c>
      <c r="BK165" s="180">
        <f t="shared" si="29"/>
        <v>0</v>
      </c>
      <c r="BL165" s="21" t="s">
        <v>206</v>
      </c>
      <c r="BM165" s="21" t="s">
        <v>386</v>
      </c>
    </row>
    <row r="166" spans="2:65" s="1" customFormat="1" ht="20.399999999999999" customHeight="1">
      <c r="B166" s="168"/>
      <c r="C166" s="169" t="s">
        <v>387</v>
      </c>
      <c r="D166" s="169" t="s">
        <v>136</v>
      </c>
      <c r="E166" s="170" t="s">
        <v>388</v>
      </c>
      <c r="F166" s="171" t="s">
        <v>389</v>
      </c>
      <c r="G166" s="172" t="s">
        <v>139</v>
      </c>
      <c r="H166" s="173">
        <v>12</v>
      </c>
      <c r="I166" s="174"/>
      <c r="J166" s="175">
        <f t="shared" si="20"/>
        <v>0</v>
      </c>
      <c r="K166" s="171" t="s">
        <v>140</v>
      </c>
      <c r="L166" s="38"/>
      <c r="M166" s="176" t="s">
        <v>5</v>
      </c>
      <c r="N166" s="177" t="s">
        <v>44</v>
      </c>
      <c r="O166" s="39"/>
      <c r="P166" s="178">
        <f t="shared" si="21"/>
        <v>0</v>
      </c>
      <c r="Q166" s="178">
        <v>3.6000000000000002E-4</v>
      </c>
      <c r="R166" s="178">
        <f t="shared" si="22"/>
        <v>4.3200000000000001E-3</v>
      </c>
      <c r="S166" s="178">
        <v>0</v>
      </c>
      <c r="T166" s="179">
        <f t="shared" si="23"/>
        <v>0</v>
      </c>
      <c r="AR166" s="21" t="s">
        <v>206</v>
      </c>
      <c r="AT166" s="21" t="s">
        <v>136</v>
      </c>
      <c r="AU166" s="21" t="s">
        <v>135</v>
      </c>
      <c r="AY166" s="21" t="s">
        <v>130</v>
      </c>
      <c r="BE166" s="180">
        <f t="shared" si="24"/>
        <v>0</v>
      </c>
      <c r="BF166" s="180">
        <f t="shared" si="25"/>
        <v>0</v>
      </c>
      <c r="BG166" s="180">
        <f t="shared" si="26"/>
        <v>0</v>
      </c>
      <c r="BH166" s="180">
        <f t="shared" si="27"/>
        <v>0</v>
      </c>
      <c r="BI166" s="180">
        <f t="shared" si="28"/>
        <v>0</v>
      </c>
      <c r="BJ166" s="21" t="s">
        <v>135</v>
      </c>
      <c r="BK166" s="180">
        <f t="shared" si="29"/>
        <v>0</v>
      </c>
      <c r="BL166" s="21" t="s">
        <v>206</v>
      </c>
      <c r="BM166" s="21" t="s">
        <v>390</v>
      </c>
    </row>
    <row r="167" spans="2:65" s="1" customFormat="1" ht="20.399999999999999" customHeight="1">
      <c r="B167" s="168"/>
      <c r="C167" s="169" t="s">
        <v>391</v>
      </c>
      <c r="D167" s="169" t="s">
        <v>136</v>
      </c>
      <c r="E167" s="170" t="s">
        <v>392</v>
      </c>
      <c r="F167" s="171" t="s">
        <v>393</v>
      </c>
      <c r="G167" s="172" t="s">
        <v>139</v>
      </c>
      <c r="H167" s="173">
        <v>4</v>
      </c>
      <c r="I167" s="174"/>
      <c r="J167" s="175">
        <f t="shared" si="20"/>
        <v>0</v>
      </c>
      <c r="K167" s="171" t="s">
        <v>140</v>
      </c>
      <c r="L167" s="38"/>
      <c r="M167" s="176" t="s">
        <v>5</v>
      </c>
      <c r="N167" s="177" t="s">
        <v>44</v>
      </c>
      <c r="O167" s="39"/>
      <c r="P167" s="178">
        <f t="shared" si="21"/>
        <v>0</v>
      </c>
      <c r="Q167" s="178">
        <v>7.9000000000000001E-4</v>
      </c>
      <c r="R167" s="178">
        <f t="shared" si="22"/>
        <v>3.16E-3</v>
      </c>
      <c r="S167" s="178">
        <v>0</v>
      </c>
      <c r="T167" s="179">
        <f t="shared" si="23"/>
        <v>0</v>
      </c>
      <c r="AR167" s="21" t="s">
        <v>206</v>
      </c>
      <c r="AT167" s="21" t="s">
        <v>136</v>
      </c>
      <c r="AU167" s="21" t="s">
        <v>135</v>
      </c>
      <c r="AY167" s="21" t="s">
        <v>130</v>
      </c>
      <c r="BE167" s="180">
        <f t="shared" si="24"/>
        <v>0</v>
      </c>
      <c r="BF167" s="180">
        <f t="shared" si="25"/>
        <v>0</v>
      </c>
      <c r="BG167" s="180">
        <f t="shared" si="26"/>
        <v>0</v>
      </c>
      <c r="BH167" s="180">
        <f t="shared" si="27"/>
        <v>0</v>
      </c>
      <c r="BI167" s="180">
        <f t="shared" si="28"/>
        <v>0</v>
      </c>
      <c r="BJ167" s="21" t="s">
        <v>135</v>
      </c>
      <c r="BK167" s="180">
        <f t="shared" si="29"/>
        <v>0</v>
      </c>
      <c r="BL167" s="21" t="s">
        <v>206</v>
      </c>
      <c r="BM167" s="21" t="s">
        <v>394</v>
      </c>
    </row>
    <row r="168" spans="2:65" s="1" customFormat="1" ht="20.399999999999999" customHeight="1">
      <c r="B168" s="168"/>
      <c r="C168" s="169" t="s">
        <v>395</v>
      </c>
      <c r="D168" s="169" t="s">
        <v>136</v>
      </c>
      <c r="E168" s="170" t="s">
        <v>396</v>
      </c>
      <c r="F168" s="171" t="s">
        <v>397</v>
      </c>
      <c r="G168" s="172" t="s">
        <v>139</v>
      </c>
      <c r="H168" s="173">
        <v>27</v>
      </c>
      <c r="I168" s="174"/>
      <c r="J168" s="175">
        <f t="shared" si="20"/>
        <v>0</v>
      </c>
      <c r="K168" s="171" t="s">
        <v>5</v>
      </c>
      <c r="L168" s="38"/>
      <c r="M168" s="176" t="s">
        <v>5</v>
      </c>
      <c r="N168" s="177" t="s">
        <v>44</v>
      </c>
      <c r="O168" s="39"/>
      <c r="P168" s="178">
        <f t="shared" si="21"/>
        <v>0</v>
      </c>
      <c r="Q168" s="178">
        <v>0</v>
      </c>
      <c r="R168" s="178">
        <f t="shared" si="22"/>
        <v>0</v>
      </c>
      <c r="S168" s="178">
        <v>1.23E-3</v>
      </c>
      <c r="T168" s="179">
        <f t="shared" si="23"/>
        <v>3.3209999999999996E-2</v>
      </c>
      <c r="AR168" s="21" t="s">
        <v>206</v>
      </c>
      <c r="AT168" s="21" t="s">
        <v>136</v>
      </c>
      <c r="AU168" s="21" t="s">
        <v>135</v>
      </c>
      <c r="AY168" s="21" t="s">
        <v>130</v>
      </c>
      <c r="BE168" s="180">
        <f t="shared" si="24"/>
        <v>0</v>
      </c>
      <c r="BF168" s="180">
        <f t="shared" si="25"/>
        <v>0</v>
      </c>
      <c r="BG168" s="180">
        <f t="shared" si="26"/>
        <v>0</v>
      </c>
      <c r="BH168" s="180">
        <f t="shared" si="27"/>
        <v>0</v>
      </c>
      <c r="BI168" s="180">
        <f t="shared" si="28"/>
        <v>0</v>
      </c>
      <c r="BJ168" s="21" t="s">
        <v>135</v>
      </c>
      <c r="BK168" s="180">
        <f t="shared" si="29"/>
        <v>0</v>
      </c>
      <c r="BL168" s="21" t="s">
        <v>206</v>
      </c>
      <c r="BM168" s="21" t="s">
        <v>398</v>
      </c>
    </row>
    <row r="169" spans="2:65" s="1" customFormat="1" ht="20.399999999999999" customHeight="1">
      <c r="B169" s="168"/>
      <c r="C169" s="169" t="s">
        <v>399</v>
      </c>
      <c r="D169" s="169" t="s">
        <v>136</v>
      </c>
      <c r="E169" s="170" t="s">
        <v>400</v>
      </c>
      <c r="F169" s="171" t="s">
        <v>401</v>
      </c>
      <c r="G169" s="172" t="s">
        <v>139</v>
      </c>
      <c r="H169" s="173">
        <v>10</v>
      </c>
      <c r="I169" s="174"/>
      <c r="J169" s="175">
        <f t="shared" si="20"/>
        <v>0</v>
      </c>
      <c r="K169" s="171" t="s">
        <v>5</v>
      </c>
      <c r="L169" s="38"/>
      <c r="M169" s="176" t="s">
        <v>5</v>
      </c>
      <c r="N169" s="177" t="s">
        <v>44</v>
      </c>
      <c r="O169" s="39"/>
      <c r="P169" s="178">
        <f t="shared" si="21"/>
        <v>0</v>
      </c>
      <c r="Q169" s="178">
        <v>0</v>
      </c>
      <c r="R169" s="178">
        <f t="shared" si="22"/>
        <v>0</v>
      </c>
      <c r="S169" s="178">
        <v>2.4399999999999999E-3</v>
      </c>
      <c r="T169" s="179">
        <f t="shared" si="23"/>
        <v>2.4399999999999998E-2</v>
      </c>
      <c r="AR169" s="21" t="s">
        <v>206</v>
      </c>
      <c r="AT169" s="21" t="s">
        <v>136</v>
      </c>
      <c r="AU169" s="21" t="s">
        <v>135</v>
      </c>
      <c r="AY169" s="21" t="s">
        <v>130</v>
      </c>
      <c r="BE169" s="180">
        <f t="shared" si="24"/>
        <v>0</v>
      </c>
      <c r="BF169" s="180">
        <f t="shared" si="25"/>
        <v>0</v>
      </c>
      <c r="BG169" s="180">
        <f t="shared" si="26"/>
        <v>0</v>
      </c>
      <c r="BH169" s="180">
        <f t="shared" si="27"/>
        <v>0</v>
      </c>
      <c r="BI169" s="180">
        <f t="shared" si="28"/>
        <v>0</v>
      </c>
      <c r="BJ169" s="21" t="s">
        <v>135</v>
      </c>
      <c r="BK169" s="180">
        <f t="shared" si="29"/>
        <v>0</v>
      </c>
      <c r="BL169" s="21" t="s">
        <v>206</v>
      </c>
      <c r="BM169" s="21" t="s">
        <v>402</v>
      </c>
    </row>
    <row r="170" spans="2:65" s="1" customFormat="1" ht="20.399999999999999" customHeight="1">
      <c r="B170" s="168"/>
      <c r="C170" s="169" t="s">
        <v>403</v>
      </c>
      <c r="D170" s="169" t="s">
        <v>136</v>
      </c>
      <c r="E170" s="170" t="s">
        <v>404</v>
      </c>
      <c r="F170" s="171" t="s">
        <v>405</v>
      </c>
      <c r="G170" s="172" t="s">
        <v>139</v>
      </c>
      <c r="H170" s="173">
        <v>30</v>
      </c>
      <c r="I170" s="174"/>
      <c r="J170" s="175">
        <f t="shared" si="20"/>
        <v>0</v>
      </c>
      <c r="K170" s="171" t="s">
        <v>5</v>
      </c>
      <c r="L170" s="38"/>
      <c r="M170" s="176" t="s">
        <v>5</v>
      </c>
      <c r="N170" s="177" t="s">
        <v>44</v>
      </c>
      <c r="O170" s="39"/>
      <c r="P170" s="178">
        <f t="shared" si="21"/>
        <v>0</v>
      </c>
      <c r="Q170" s="178">
        <v>2.2000000000000001E-4</v>
      </c>
      <c r="R170" s="178">
        <f t="shared" si="22"/>
        <v>6.6E-3</v>
      </c>
      <c r="S170" s="178">
        <v>0</v>
      </c>
      <c r="T170" s="179">
        <f t="shared" si="23"/>
        <v>0</v>
      </c>
      <c r="AR170" s="21" t="s">
        <v>206</v>
      </c>
      <c r="AT170" s="21" t="s">
        <v>136</v>
      </c>
      <c r="AU170" s="21" t="s">
        <v>135</v>
      </c>
      <c r="AY170" s="21" t="s">
        <v>130</v>
      </c>
      <c r="BE170" s="180">
        <f t="shared" si="24"/>
        <v>0</v>
      </c>
      <c r="BF170" s="180">
        <f t="shared" si="25"/>
        <v>0</v>
      </c>
      <c r="BG170" s="180">
        <f t="shared" si="26"/>
        <v>0</v>
      </c>
      <c r="BH170" s="180">
        <f t="shared" si="27"/>
        <v>0</v>
      </c>
      <c r="BI170" s="180">
        <f t="shared" si="28"/>
        <v>0</v>
      </c>
      <c r="BJ170" s="21" t="s">
        <v>135</v>
      </c>
      <c r="BK170" s="180">
        <f t="shared" si="29"/>
        <v>0</v>
      </c>
      <c r="BL170" s="21" t="s">
        <v>206</v>
      </c>
      <c r="BM170" s="21" t="s">
        <v>406</v>
      </c>
    </row>
    <row r="171" spans="2:65" s="1" customFormat="1" ht="20.399999999999999" customHeight="1">
      <c r="B171" s="168"/>
      <c r="C171" s="169" t="s">
        <v>407</v>
      </c>
      <c r="D171" s="169" t="s">
        <v>136</v>
      </c>
      <c r="E171" s="170" t="s">
        <v>408</v>
      </c>
      <c r="F171" s="171" t="s">
        <v>409</v>
      </c>
      <c r="G171" s="172" t="s">
        <v>139</v>
      </c>
      <c r="H171" s="173">
        <v>1</v>
      </c>
      <c r="I171" s="174"/>
      <c r="J171" s="175">
        <f t="shared" si="20"/>
        <v>0</v>
      </c>
      <c r="K171" s="171" t="s">
        <v>5</v>
      </c>
      <c r="L171" s="38"/>
      <c r="M171" s="176" t="s">
        <v>5</v>
      </c>
      <c r="N171" s="177" t="s">
        <v>44</v>
      </c>
      <c r="O171" s="39"/>
      <c r="P171" s="178">
        <f t="shared" si="21"/>
        <v>0</v>
      </c>
      <c r="Q171" s="178">
        <v>5.0000000000000001E-4</v>
      </c>
      <c r="R171" s="178">
        <f t="shared" si="22"/>
        <v>5.0000000000000001E-4</v>
      </c>
      <c r="S171" s="178">
        <v>0</v>
      </c>
      <c r="T171" s="179">
        <f t="shared" si="23"/>
        <v>0</v>
      </c>
      <c r="AR171" s="21" t="s">
        <v>206</v>
      </c>
      <c r="AT171" s="21" t="s">
        <v>136</v>
      </c>
      <c r="AU171" s="21" t="s">
        <v>135</v>
      </c>
      <c r="AY171" s="21" t="s">
        <v>130</v>
      </c>
      <c r="BE171" s="180">
        <f t="shared" si="24"/>
        <v>0</v>
      </c>
      <c r="BF171" s="180">
        <f t="shared" si="25"/>
        <v>0</v>
      </c>
      <c r="BG171" s="180">
        <f t="shared" si="26"/>
        <v>0</v>
      </c>
      <c r="BH171" s="180">
        <f t="shared" si="27"/>
        <v>0</v>
      </c>
      <c r="BI171" s="180">
        <f t="shared" si="28"/>
        <v>0</v>
      </c>
      <c r="BJ171" s="21" t="s">
        <v>135</v>
      </c>
      <c r="BK171" s="180">
        <f t="shared" si="29"/>
        <v>0</v>
      </c>
      <c r="BL171" s="21" t="s">
        <v>206</v>
      </c>
      <c r="BM171" s="21" t="s">
        <v>410</v>
      </c>
    </row>
    <row r="172" spans="2:65" s="1" customFormat="1" ht="28.8" customHeight="1">
      <c r="B172" s="168"/>
      <c r="C172" s="169" t="s">
        <v>411</v>
      </c>
      <c r="D172" s="169" t="s">
        <v>136</v>
      </c>
      <c r="E172" s="170" t="s">
        <v>412</v>
      </c>
      <c r="F172" s="171" t="s">
        <v>413</v>
      </c>
      <c r="G172" s="172" t="s">
        <v>139</v>
      </c>
      <c r="H172" s="173">
        <v>11</v>
      </c>
      <c r="I172" s="174"/>
      <c r="J172" s="175">
        <f t="shared" si="20"/>
        <v>0</v>
      </c>
      <c r="K172" s="171" t="s">
        <v>140</v>
      </c>
      <c r="L172" s="38"/>
      <c r="M172" s="176" t="s">
        <v>5</v>
      </c>
      <c r="N172" s="177" t="s">
        <v>44</v>
      </c>
      <c r="O172" s="39"/>
      <c r="P172" s="178">
        <f t="shared" si="21"/>
        <v>0</v>
      </c>
      <c r="Q172" s="178">
        <v>2.3000000000000001E-4</v>
      </c>
      <c r="R172" s="178">
        <f t="shared" si="22"/>
        <v>2.5300000000000001E-3</v>
      </c>
      <c r="S172" s="178">
        <v>0</v>
      </c>
      <c r="T172" s="179">
        <f t="shared" si="23"/>
        <v>0</v>
      </c>
      <c r="AR172" s="21" t="s">
        <v>206</v>
      </c>
      <c r="AT172" s="21" t="s">
        <v>136</v>
      </c>
      <c r="AU172" s="21" t="s">
        <v>135</v>
      </c>
      <c r="AY172" s="21" t="s">
        <v>130</v>
      </c>
      <c r="BE172" s="180">
        <f t="shared" si="24"/>
        <v>0</v>
      </c>
      <c r="BF172" s="180">
        <f t="shared" si="25"/>
        <v>0</v>
      </c>
      <c r="BG172" s="180">
        <f t="shared" si="26"/>
        <v>0</v>
      </c>
      <c r="BH172" s="180">
        <f t="shared" si="27"/>
        <v>0</v>
      </c>
      <c r="BI172" s="180">
        <f t="shared" si="28"/>
        <v>0</v>
      </c>
      <c r="BJ172" s="21" t="s">
        <v>135</v>
      </c>
      <c r="BK172" s="180">
        <f t="shared" si="29"/>
        <v>0</v>
      </c>
      <c r="BL172" s="21" t="s">
        <v>206</v>
      </c>
      <c r="BM172" s="21" t="s">
        <v>414</v>
      </c>
    </row>
    <row r="173" spans="2:65" s="1" customFormat="1" ht="20.399999999999999" customHeight="1">
      <c r="B173" s="168"/>
      <c r="C173" s="169" t="s">
        <v>415</v>
      </c>
      <c r="D173" s="169" t="s">
        <v>136</v>
      </c>
      <c r="E173" s="170" t="s">
        <v>416</v>
      </c>
      <c r="F173" s="171" t="s">
        <v>417</v>
      </c>
      <c r="G173" s="172" t="s">
        <v>139</v>
      </c>
      <c r="H173" s="173">
        <v>2</v>
      </c>
      <c r="I173" s="174"/>
      <c r="J173" s="175">
        <f t="shared" si="20"/>
        <v>0</v>
      </c>
      <c r="K173" s="171" t="s">
        <v>140</v>
      </c>
      <c r="L173" s="38"/>
      <c r="M173" s="176" t="s">
        <v>5</v>
      </c>
      <c r="N173" s="177" t="s">
        <v>44</v>
      </c>
      <c r="O173" s="39"/>
      <c r="P173" s="178">
        <f t="shared" si="21"/>
        <v>0</v>
      </c>
      <c r="Q173" s="178">
        <v>5.5000000000000003E-4</v>
      </c>
      <c r="R173" s="178">
        <f t="shared" si="22"/>
        <v>1.1000000000000001E-3</v>
      </c>
      <c r="S173" s="178">
        <v>0</v>
      </c>
      <c r="T173" s="179">
        <f t="shared" si="23"/>
        <v>0</v>
      </c>
      <c r="AR173" s="21" t="s">
        <v>206</v>
      </c>
      <c r="AT173" s="21" t="s">
        <v>136</v>
      </c>
      <c r="AU173" s="21" t="s">
        <v>135</v>
      </c>
      <c r="AY173" s="21" t="s">
        <v>130</v>
      </c>
      <c r="BE173" s="180">
        <f t="shared" si="24"/>
        <v>0</v>
      </c>
      <c r="BF173" s="180">
        <f t="shared" si="25"/>
        <v>0</v>
      </c>
      <c r="BG173" s="180">
        <f t="shared" si="26"/>
        <v>0</v>
      </c>
      <c r="BH173" s="180">
        <f t="shared" si="27"/>
        <v>0</v>
      </c>
      <c r="BI173" s="180">
        <f t="shared" si="28"/>
        <v>0</v>
      </c>
      <c r="BJ173" s="21" t="s">
        <v>135</v>
      </c>
      <c r="BK173" s="180">
        <f t="shared" si="29"/>
        <v>0</v>
      </c>
      <c r="BL173" s="21" t="s">
        <v>206</v>
      </c>
      <c r="BM173" s="21" t="s">
        <v>418</v>
      </c>
    </row>
    <row r="174" spans="2:65" s="1" customFormat="1" ht="28.8" customHeight="1">
      <c r="B174" s="168"/>
      <c r="C174" s="169" t="s">
        <v>419</v>
      </c>
      <c r="D174" s="169" t="s">
        <v>136</v>
      </c>
      <c r="E174" s="170" t="s">
        <v>420</v>
      </c>
      <c r="F174" s="171" t="s">
        <v>421</v>
      </c>
      <c r="G174" s="172" t="s">
        <v>139</v>
      </c>
      <c r="H174" s="173">
        <v>14</v>
      </c>
      <c r="I174" s="174"/>
      <c r="J174" s="175">
        <f t="shared" si="20"/>
        <v>0</v>
      </c>
      <c r="K174" s="171" t="s">
        <v>140</v>
      </c>
      <c r="L174" s="38"/>
      <c r="M174" s="176" t="s">
        <v>5</v>
      </c>
      <c r="N174" s="177" t="s">
        <v>44</v>
      </c>
      <c r="O174" s="39"/>
      <c r="P174" s="178">
        <f t="shared" si="21"/>
        <v>0</v>
      </c>
      <c r="Q174" s="178">
        <v>7.6000000000000004E-4</v>
      </c>
      <c r="R174" s="178">
        <f t="shared" si="22"/>
        <v>1.064E-2</v>
      </c>
      <c r="S174" s="178">
        <v>0</v>
      </c>
      <c r="T174" s="179">
        <f t="shared" si="23"/>
        <v>0</v>
      </c>
      <c r="AR174" s="21" t="s">
        <v>206</v>
      </c>
      <c r="AT174" s="21" t="s">
        <v>136</v>
      </c>
      <c r="AU174" s="21" t="s">
        <v>135</v>
      </c>
      <c r="AY174" s="21" t="s">
        <v>130</v>
      </c>
      <c r="BE174" s="180">
        <f t="shared" si="24"/>
        <v>0</v>
      </c>
      <c r="BF174" s="180">
        <f t="shared" si="25"/>
        <v>0</v>
      </c>
      <c r="BG174" s="180">
        <f t="shared" si="26"/>
        <v>0</v>
      </c>
      <c r="BH174" s="180">
        <f t="shared" si="27"/>
        <v>0</v>
      </c>
      <c r="BI174" s="180">
        <f t="shared" si="28"/>
        <v>0</v>
      </c>
      <c r="BJ174" s="21" t="s">
        <v>135</v>
      </c>
      <c r="BK174" s="180">
        <f t="shared" si="29"/>
        <v>0</v>
      </c>
      <c r="BL174" s="21" t="s">
        <v>206</v>
      </c>
      <c r="BM174" s="21" t="s">
        <v>422</v>
      </c>
    </row>
    <row r="175" spans="2:65" s="1" customFormat="1" ht="28.8" customHeight="1">
      <c r="B175" s="168"/>
      <c r="C175" s="169" t="s">
        <v>423</v>
      </c>
      <c r="D175" s="169" t="s">
        <v>136</v>
      </c>
      <c r="E175" s="170" t="s">
        <v>424</v>
      </c>
      <c r="F175" s="171" t="s">
        <v>425</v>
      </c>
      <c r="G175" s="172" t="s">
        <v>139</v>
      </c>
      <c r="H175" s="173">
        <v>6</v>
      </c>
      <c r="I175" s="174"/>
      <c r="J175" s="175">
        <f t="shared" si="20"/>
        <v>0</v>
      </c>
      <c r="K175" s="171" t="s">
        <v>140</v>
      </c>
      <c r="L175" s="38"/>
      <c r="M175" s="176" t="s">
        <v>5</v>
      </c>
      <c r="N175" s="177" t="s">
        <v>44</v>
      </c>
      <c r="O175" s="39"/>
      <c r="P175" s="178">
        <f t="shared" si="21"/>
        <v>0</v>
      </c>
      <c r="Q175" s="178">
        <v>1.1900000000000001E-3</v>
      </c>
      <c r="R175" s="178">
        <f t="shared" si="22"/>
        <v>7.1400000000000005E-3</v>
      </c>
      <c r="S175" s="178">
        <v>0</v>
      </c>
      <c r="T175" s="179">
        <f t="shared" si="23"/>
        <v>0</v>
      </c>
      <c r="AR175" s="21" t="s">
        <v>206</v>
      </c>
      <c r="AT175" s="21" t="s">
        <v>136</v>
      </c>
      <c r="AU175" s="21" t="s">
        <v>135</v>
      </c>
      <c r="AY175" s="21" t="s">
        <v>130</v>
      </c>
      <c r="BE175" s="180">
        <f t="shared" si="24"/>
        <v>0</v>
      </c>
      <c r="BF175" s="180">
        <f t="shared" si="25"/>
        <v>0</v>
      </c>
      <c r="BG175" s="180">
        <f t="shared" si="26"/>
        <v>0</v>
      </c>
      <c r="BH175" s="180">
        <f t="shared" si="27"/>
        <v>0</v>
      </c>
      <c r="BI175" s="180">
        <f t="shared" si="28"/>
        <v>0</v>
      </c>
      <c r="BJ175" s="21" t="s">
        <v>135</v>
      </c>
      <c r="BK175" s="180">
        <f t="shared" si="29"/>
        <v>0</v>
      </c>
      <c r="BL175" s="21" t="s">
        <v>206</v>
      </c>
      <c r="BM175" s="21" t="s">
        <v>426</v>
      </c>
    </row>
    <row r="176" spans="2:65" s="1" customFormat="1" ht="20.399999999999999" customHeight="1">
      <c r="B176" s="168"/>
      <c r="C176" s="169" t="s">
        <v>427</v>
      </c>
      <c r="D176" s="169" t="s">
        <v>136</v>
      </c>
      <c r="E176" s="170" t="s">
        <v>428</v>
      </c>
      <c r="F176" s="171" t="s">
        <v>429</v>
      </c>
      <c r="G176" s="172" t="s">
        <v>139</v>
      </c>
      <c r="H176" s="173">
        <v>2</v>
      </c>
      <c r="I176" s="174"/>
      <c r="J176" s="175">
        <f t="shared" si="20"/>
        <v>0</v>
      </c>
      <c r="K176" s="171" t="s">
        <v>140</v>
      </c>
      <c r="L176" s="38"/>
      <c r="M176" s="176" t="s">
        <v>5</v>
      </c>
      <c r="N176" s="177" t="s">
        <v>44</v>
      </c>
      <c r="O176" s="39"/>
      <c r="P176" s="178">
        <f t="shared" si="21"/>
        <v>0</v>
      </c>
      <c r="Q176" s="178">
        <v>1.8600000000000001E-3</v>
      </c>
      <c r="R176" s="178">
        <f t="shared" si="22"/>
        <v>3.7200000000000002E-3</v>
      </c>
      <c r="S176" s="178">
        <v>0</v>
      </c>
      <c r="T176" s="179">
        <f t="shared" si="23"/>
        <v>0</v>
      </c>
      <c r="AR176" s="21" t="s">
        <v>206</v>
      </c>
      <c r="AT176" s="21" t="s">
        <v>136</v>
      </c>
      <c r="AU176" s="21" t="s">
        <v>135</v>
      </c>
      <c r="AY176" s="21" t="s">
        <v>130</v>
      </c>
      <c r="BE176" s="180">
        <f t="shared" si="24"/>
        <v>0</v>
      </c>
      <c r="BF176" s="180">
        <f t="shared" si="25"/>
        <v>0</v>
      </c>
      <c r="BG176" s="180">
        <f t="shared" si="26"/>
        <v>0</v>
      </c>
      <c r="BH176" s="180">
        <f t="shared" si="27"/>
        <v>0</v>
      </c>
      <c r="BI176" s="180">
        <f t="shared" si="28"/>
        <v>0</v>
      </c>
      <c r="BJ176" s="21" t="s">
        <v>135</v>
      </c>
      <c r="BK176" s="180">
        <f t="shared" si="29"/>
        <v>0</v>
      </c>
      <c r="BL176" s="21" t="s">
        <v>206</v>
      </c>
      <c r="BM176" s="21" t="s">
        <v>430</v>
      </c>
    </row>
    <row r="177" spans="2:65" s="1" customFormat="1" ht="20.399999999999999" customHeight="1">
      <c r="B177" s="168"/>
      <c r="C177" s="169" t="s">
        <v>431</v>
      </c>
      <c r="D177" s="169" t="s">
        <v>136</v>
      </c>
      <c r="E177" s="170" t="s">
        <v>432</v>
      </c>
      <c r="F177" s="171" t="s">
        <v>433</v>
      </c>
      <c r="G177" s="172" t="s">
        <v>139</v>
      </c>
      <c r="H177" s="173">
        <v>3</v>
      </c>
      <c r="I177" s="174"/>
      <c r="J177" s="175">
        <f t="shared" si="20"/>
        <v>0</v>
      </c>
      <c r="K177" s="171" t="s">
        <v>5</v>
      </c>
      <c r="L177" s="38"/>
      <c r="M177" s="176" t="s">
        <v>5</v>
      </c>
      <c r="N177" s="177" t="s">
        <v>44</v>
      </c>
      <c r="O177" s="39"/>
      <c r="P177" s="178">
        <f t="shared" si="21"/>
        <v>0</v>
      </c>
      <c r="Q177" s="178">
        <v>2.0000000000000002E-5</v>
      </c>
      <c r="R177" s="178">
        <f t="shared" si="22"/>
        <v>6.0000000000000008E-5</v>
      </c>
      <c r="S177" s="178">
        <v>0</v>
      </c>
      <c r="T177" s="179">
        <f t="shared" si="23"/>
        <v>0</v>
      </c>
      <c r="AR177" s="21" t="s">
        <v>206</v>
      </c>
      <c r="AT177" s="21" t="s">
        <v>136</v>
      </c>
      <c r="AU177" s="21" t="s">
        <v>135</v>
      </c>
      <c r="AY177" s="21" t="s">
        <v>130</v>
      </c>
      <c r="BE177" s="180">
        <f t="shared" si="24"/>
        <v>0</v>
      </c>
      <c r="BF177" s="180">
        <f t="shared" si="25"/>
        <v>0</v>
      </c>
      <c r="BG177" s="180">
        <f t="shared" si="26"/>
        <v>0</v>
      </c>
      <c r="BH177" s="180">
        <f t="shared" si="27"/>
        <v>0</v>
      </c>
      <c r="BI177" s="180">
        <f t="shared" si="28"/>
        <v>0</v>
      </c>
      <c r="BJ177" s="21" t="s">
        <v>135</v>
      </c>
      <c r="BK177" s="180">
        <f t="shared" si="29"/>
        <v>0</v>
      </c>
      <c r="BL177" s="21" t="s">
        <v>206</v>
      </c>
      <c r="BM177" s="21" t="s">
        <v>434</v>
      </c>
    </row>
    <row r="178" spans="2:65" s="1" customFormat="1" ht="20.399999999999999" customHeight="1">
      <c r="B178" s="168"/>
      <c r="C178" s="191" t="s">
        <v>435</v>
      </c>
      <c r="D178" s="191" t="s">
        <v>363</v>
      </c>
      <c r="E178" s="192" t="s">
        <v>436</v>
      </c>
      <c r="F178" s="193" t="s">
        <v>437</v>
      </c>
      <c r="G178" s="194" t="s">
        <v>139</v>
      </c>
      <c r="H178" s="195">
        <v>3</v>
      </c>
      <c r="I178" s="196"/>
      <c r="J178" s="197">
        <f t="shared" si="20"/>
        <v>0</v>
      </c>
      <c r="K178" s="193" t="s">
        <v>5</v>
      </c>
      <c r="L178" s="198"/>
      <c r="M178" s="199" t="s">
        <v>5</v>
      </c>
      <c r="N178" s="200" t="s">
        <v>44</v>
      </c>
      <c r="O178" s="39"/>
      <c r="P178" s="178">
        <f t="shared" si="21"/>
        <v>0</v>
      </c>
      <c r="Q178" s="178">
        <v>4.4000000000000003E-3</v>
      </c>
      <c r="R178" s="178">
        <f t="shared" si="22"/>
        <v>1.32E-2</v>
      </c>
      <c r="S178" s="178">
        <v>0</v>
      </c>
      <c r="T178" s="179">
        <f t="shared" si="23"/>
        <v>0</v>
      </c>
      <c r="AR178" s="21" t="s">
        <v>273</v>
      </c>
      <c r="AT178" s="21" t="s">
        <v>363</v>
      </c>
      <c r="AU178" s="21" t="s">
        <v>135</v>
      </c>
      <c r="AY178" s="21" t="s">
        <v>130</v>
      </c>
      <c r="BE178" s="180">
        <f t="shared" si="24"/>
        <v>0</v>
      </c>
      <c r="BF178" s="180">
        <f t="shared" si="25"/>
        <v>0</v>
      </c>
      <c r="BG178" s="180">
        <f t="shared" si="26"/>
        <v>0</v>
      </c>
      <c r="BH178" s="180">
        <f t="shared" si="27"/>
        <v>0</v>
      </c>
      <c r="BI178" s="180">
        <f t="shared" si="28"/>
        <v>0</v>
      </c>
      <c r="BJ178" s="21" t="s">
        <v>135</v>
      </c>
      <c r="BK178" s="180">
        <f t="shared" si="29"/>
        <v>0</v>
      </c>
      <c r="BL178" s="21" t="s">
        <v>206</v>
      </c>
      <c r="BM178" s="21" t="s">
        <v>438</v>
      </c>
    </row>
    <row r="179" spans="2:65" s="1" customFormat="1" ht="20.399999999999999" customHeight="1">
      <c r="B179" s="168"/>
      <c r="C179" s="169" t="s">
        <v>439</v>
      </c>
      <c r="D179" s="169" t="s">
        <v>136</v>
      </c>
      <c r="E179" s="170" t="s">
        <v>440</v>
      </c>
      <c r="F179" s="171" t="s">
        <v>441</v>
      </c>
      <c r="G179" s="172" t="s">
        <v>139</v>
      </c>
      <c r="H179" s="173">
        <v>1</v>
      </c>
      <c r="I179" s="174"/>
      <c r="J179" s="175">
        <f t="shared" si="20"/>
        <v>0</v>
      </c>
      <c r="K179" s="171" t="s">
        <v>140</v>
      </c>
      <c r="L179" s="38"/>
      <c r="M179" s="176" t="s">
        <v>5</v>
      </c>
      <c r="N179" s="177" t="s">
        <v>44</v>
      </c>
      <c r="O179" s="39"/>
      <c r="P179" s="178">
        <f t="shared" si="21"/>
        <v>0</v>
      </c>
      <c r="Q179" s="178">
        <v>2.0000000000000002E-5</v>
      </c>
      <c r="R179" s="178">
        <f t="shared" si="22"/>
        <v>2.0000000000000002E-5</v>
      </c>
      <c r="S179" s="178">
        <v>0</v>
      </c>
      <c r="T179" s="179">
        <f t="shared" si="23"/>
        <v>0</v>
      </c>
      <c r="AR179" s="21" t="s">
        <v>206</v>
      </c>
      <c r="AT179" s="21" t="s">
        <v>136</v>
      </c>
      <c r="AU179" s="21" t="s">
        <v>135</v>
      </c>
      <c r="AY179" s="21" t="s">
        <v>130</v>
      </c>
      <c r="BE179" s="180">
        <f t="shared" si="24"/>
        <v>0</v>
      </c>
      <c r="BF179" s="180">
        <f t="shared" si="25"/>
        <v>0</v>
      </c>
      <c r="BG179" s="180">
        <f t="shared" si="26"/>
        <v>0</v>
      </c>
      <c r="BH179" s="180">
        <f t="shared" si="27"/>
        <v>0</v>
      </c>
      <c r="BI179" s="180">
        <f t="shared" si="28"/>
        <v>0</v>
      </c>
      <c r="BJ179" s="21" t="s">
        <v>135</v>
      </c>
      <c r="BK179" s="180">
        <f t="shared" si="29"/>
        <v>0</v>
      </c>
      <c r="BL179" s="21" t="s">
        <v>206</v>
      </c>
      <c r="BM179" s="21" t="s">
        <v>442</v>
      </c>
    </row>
    <row r="180" spans="2:65" s="1" customFormat="1" ht="20.399999999999999" customHeight="1">
      <c r="B180" s="168"/>
      <c r="C180" s="191" t="s">
        <v>443</v>
      </c>
      <c r="D180" s="191" t="s">
        <v>363</v>
      </c>
      <c r="E180" s="192" t="s">
        <v>444</v>
      </c>
      <c r="F180" s="193" t="s">
        <v>445</v>
      </c>
      <c r="G180" s="194" t="s">
        <v>139</v>
      </c>
      <c r="H180" s="195">
        <v>1</v>
      </c>
      <c r="I180" s="196"/>
      <c r="J180" s="197">
        <f t="shared" si="20"/>
        <v>0</v>
      </c>
      <c r="K180" s="193" t="s">
        <v>231</v>
      </c>
      <c r="L180" s="198"/>
      <c r="M180" s="199" t="s">
        <v>5</v>
      </c>
      <c r="N180" s="200" t="s">
        <v>44</v>
      </c>
      <c r="O180" s="39"/>
      <c r="P180" s="178">
        <f t="shared" si="21"/>
        <v>0</v>
      </c>
      <c r="Q180" s="178">
        <v>5.1999999999999998E-3</v>
      </c>
      <c r="R180" s="178">
        <f t="shared" si="22"/>
        <v>5.1999999999999998E-3</v>
      </c>
      <c r="S180" s="178">
        <v>0</v>
      </c>
      <c r="T180" s="179">
        <f t="shared" si="23"/>
        <v>0</v>
      </c>
      <c r="AR180" s="21" t="s">
        <v>273</v>
      </c>
      <c r="AT180" s="21" t="s">
        <v>363</v>
      </c>
      <c r="AU180" s="21" t="s">
        <v>135</v>
      </c>
      <c r="AY180" s="21" t="s">
        <v>130</v>
      </c>
      <c r="BE180" s="180">
        <f t="shared" si="24"/>
        <v>0</v>
      </c>
      <c r="BF180" s="180">
        <f t="shared" si="25"/>
        <v>0</v>
      </c>
      <c r="BG180" s="180">
        <f t="shared" si="26"/>
        <v>0</v>
      </c>
      <c r="BH180" s="180">
        <f t="shared" si="27"/>
        <v>0</v>
      </c>
      <c r="BI180" s="180">
        <f t="shared" si="28"/>
        <v>0</v>
      </c>
      <c r="BJ180" s="21" t="s">
        <v>135</v>
      </c>
      <c r="BK180" s="180">
        <f t="shared" si="29"/>
        <v>0</v>
      </c>
      <c r="BL180" s="21" t="s">
        <v>206</v>
      </c>
      <c r="BM180" s="21" t="s">
        <v>446</v>
      </c>
    </row>
    <row r="181" spans="2:65" s="1" customFormat="1" ht="20.399999999999999" customHeight="1">
      <c r="B181" s="168"/>
      <c r="C181" s="169" t="s">
        <v>447</v>
      </c>
      <c r="D181" s="169" t="s">
        <v>136</v>
      </c>
      <c r="E181" s="170" t="s">
        <v>448</v>
      </c>
      <c r="F181" s="171" t="s">
        <v>449</v>
      </c>
      <c r="G181" s="172" t="s">
        <v>356</v>
      </c>
      <c r="H181" s="173">
        <v>2</v>
      </c>
      <c r="I181" s="174"/>
      <c r="J181" s="175">
        <f t="shared" si="20"/>
        <v>0</v>
      </c>
      <c r="K181" s="171" t="s">
        <v>5</v>
      </c>
      <c r="L181" s="38"/>
      <c r="M181" s="176" t="s">
        <v>5</v>
      </c>
      <c r="N181" s="177" t="s">
        <v>44</v>
      </c>
      <c r="O181" s="39"/>
      <c r="P181" s="178">
        <f t="shared" si="21"/>
        <v>0</v>
      </c>
      <c r="Q181" s="178">
        <v>2.9159999999999998E-2</v>
      </c>
      <c r="R181" s="178">
        <f t="shared" si="22"/>
        <v>5.8319999999999997E-2</v>
      </c>
      <c r="S181" s="178">
        <v>0</v>
      </c>
      <c r="T181" s="179">
        <f t="shared" si="23"/>
        <v>0</v>
      </c>
      <c r="AR181" s="21" t="s">
        <v>206</v>
      </c>
      <c r="AT181" s="21" t="s">
        <v>136</v>
      </c>
      <c r="AU181" s="21" t="s">
        <v>135</v>
      </c>
      <c r="AY181" s="21" t="s">
        <v>130</v>
      </c>
      <c r="BE181" s="180">
        <f t="shared" si="24"/>
        <v>0</v>
      </c>
      <c r="BF181" s="180">
        <f t="shared" si="25"/>
        <v>0</v>
      </c>
      <c r="BG181" s="180">
        <f t="shared" si="26"/>
        <v>0</v>
      </c>
      <c r="BH181" s="180">
        <f t="shared" si="27"/>
        <v>0</v>
      </c>
      <c r="BI181" s="180">
        <f t="shared" si="28"/>
        <v>0</v>
      </c>
      <c r="BJ181" s="21" t="s">
        <v>135</v>
      </c>
      <c r="BK181" s="180">
        <f t="shared" si="29"/>
        <v>0</v>
      </c>
      <c r="BL181" s="21" t="s">
        <v>206</v>
      </c>
      <c r="BM181" s="21" t="s">
        <v>450</v>
      </c>
    </row>
    <row r="182" spans="2:65" s="1" customFormat="1" ht="20.399999999999999" customHeight="1">
      <c r="B182" s="168"/>
      <c r="C182" s="169" t="s">
        <v>451</v>
      </c>
      <c r="D182" s="169" t="s">
        <v>136</v>
      </c>
      <c r="E182" s="170" t="s">
        <v>452</v>
      </c>
      <c r="F182" s="171" t="s">
        <v>453</v>
      </c>
      <c r="G182" s="172" t="s">
        <v>139</v>
      </c>
      <c r="H182" s="173">
        <v>4</v>
      </c>
      <c r="I182" s="174"/>
      <c r="J182" s="175">
        <f t="shared" si="20"/>
        <v>0</v>
      </c>
      <c r="K182" s="171" t="s">
        <v>5</v>
      </c>
      <c r="L182" s="38"/>
      <c r="M182" s="176" t="s">
        <v>5</v>
      </c>
      <c r="N182" s="177" t="s">
        <v>44</v>
      </c>
      <c r="O182" s="39"/>
      <c r="P182" s="178">
        <f t="shared" si="21"/>
        <v>0</v>
      </c>
      <c r="Q182" s="178">
        <v>3.3400000000000001E-3</v>
      </c>
      <c r="R182" s="178">
        <f t="shared" si="22"/>
        <v>1.336E-2</v>
      </c>
      <c r="S182" s="178">
        <v>0</v>
      </c>
      <c r="T182" s="179">
        <f t="shared" si="23"/>
        <v>0</v>
      </c>
      <c r="AR182" s="21" t="s">
        <v>206</v>
      </c>
      <c r="AT182" s="21" t="s">
        <v>136</v>
      </c>
      <c r="AU182" s="21" t="s">
        <v>135</v>
      </c>
      <c r="AY182" s="21" t="s">
        <v>130</v>
      </c>
      <c r="BE182" s="180">
        <f t="shared" si="24"/>
        <v>0</v>
      </c>
      <c r="BF182" s="180">
        <f t="shared" si="25"/>
        <v>0</v>
      </c>
      <c r="BG182" s="180">
        <f t="shared" si="26"/>
        <v>0</v>
      </c>
      <c r="BH182" s="180">
        <f t="shared" si="27"/>
        <v>0</v>
      </c>
      <c r="BI182" s="180">
        <f t="shared" si="28"/>
        <v>0</v>
      </c>
      <c r="BJ182" s="21" t="s">
        <v>135</v>
      </c>
      <c r="BK182" s="180">
        <f t="shared" si="29"/>
        <v>0</v>
      </c>
      <c r="BL182" s="21" t="s">
        <v>206</v>
      </c>
      <c r="BM182" s="21" t="s">
        <v>454</v>
      </c>
    </row>
    <row r="183" spans="2:65" s="1" customFormat="1" ht="20.399999999999999" customHeight="1">
      <c r="B183" s="168"/>
      <c r="C183" s="191" t="s">
        <v>455</v>
      </c>
      <c r="D183" s="191" t="s">
        <v>363</v>
      </c>
      <c r="E183" s="192" t="s">
        <v>456</v>
      </c>
      <c r="F183" s="193" t="s">
        <v>457</v>
      </c>
      <c r="G183" s="194" t="s">
        <v>139</v>
      </c>
      <c r="H183" s="195">
        <v>4</v>
      </c>
      <c r="I183" s="196"/>
      <c r="J183" s="197">
        <f t="shared" si="20"/>
        <v>0</v>
      </c>
      <c r="K183" s="193" t="s">
        <v>231</v>
      </c>
      <c r="L183" s="198"/>
      <c r="M183" s="199" t="s">
        <v>5</v>
      </c>
      <c r="N183" s="200" t="s">
        <v>44</v>
      </c>
      <c r="O183" s="39"/>
      <c r="P183" s="178">
        <f t="shared" si="21"/>
        <v>0</v>
      </c>
      <c r="Q183" s="178">
        <v>0</v>
      </c>
      <c r="R183" s="178">
        <f t="shared" si="22"/>
        <v>0</v>
      </c>
      <c r="S183" s="178">
        <v>0</v>
      </c>
      <c r="T183" s="179">
        <f t="shared" si="23"/>
        <v>0</v>
      </c>
      <c r="AR183" s="21" t="s">
        <v>273</v>
      </c>
      <c r="AT183" s="21" t="s">
        <v>363</v>
      </c>
      <c r="AU183" s="21" t="s">
        <v>135</v>
      </c>
      <c r="AY183" s="21" t="s">
        <v>130</v>
      </c>
      <c r="BE183" s="180">
        <f t="shared" si="24"/>
        <v>0</v>
      </c>
      <c r="BF183" s="180">
        <f t="shared" si="25"/>
        <v>0</v>
      </c>
      <c r="BG183" s="180">
        <f t="shared" si="26"/>
        <v>0</v>
      </c>
      <c r="BH183" s="180">
        <f t="shared" si="27"/>
        <v>0</v>
      </c>
      <c r="BI183" s="180">
        <f t="shared" si="28"/>
        <v>0</v>
      </c>
      <c r="BJ183" s="21" t="s">
        <v>135</v>
      </c>
      <c r="BK183" s="180">
        <f t="shared" si="29"/>
        <v>0</v>
      </c>
      <c r="BL183" s="21" t="s">
        <v>206</v>
      </c>
      <c r="BM183" s="21" t="s">
        <v>458</v>
      </c>
    </row>
    <row r="184" spans="2:65" s="1" customFormat="1" ht="20.399999999999999" customHeight="1">
      <c r="B184" s="168"/>
      <c r="C184" s="169" t="s">
        <v>459</v>
      </c>
      <c r="D184" s="169" t="s">
        <v>136</v>
      </c>
      <c r="E184" s="170" t="s">
        <v>460</v>
      </c>
      <c r="F184" s="171" t="s">
        <v>461</v>
      </c>
      <c r="G184" s="172" t="s">
        <v>192</v>
      </c>
      <c r="H184" s="173">
        <v>425</v>
      </c>
      <c r="I184" s="174"/>
      <c r="J184" s="175">
        <f t="shared" si="20"/>
        <v>0</v>
      </c>
      <c r="K184" s="171" t="s">
        <v>5</v>
      </c>
      <c r="L184" s="38"/>
      <c r="M184" s="176" t="s">
        <v>5</v>
      </c>
      <c r="N184" s="177" t="s">
        <v>44</v>
      </c>
      <c r="O184" s="39"/>
      <c r="P184" s="178">
        <f t="shared" si="21"/>
        <v>0</v>
      </c>
      <c r="Q184" s="178">
        <v>1.9000000000000001E-4</v>
      </c>
      <c r="R184" s="178">
        <f t="shared" si="22"/>
        <v>8.0750000000000002E-2</v>
      </c>
      <c r="S184" s="178">
        <v>0</v>
      </c>
      <c r="T184" s="179">
        <f t="shared" si="23"/>
        <v>0</v>
      </c>
      <c r="AR184" s="21" t="s">
        <v>206</v>
      </c>
      <c r="AT184" s="21" t="s">
        <v>136</v>
      </c>
      <c r="AU184" s="21" t="s">
        <v>135</v>
      </c>
      <c r="AY184" s="21" t="s">
        <v>130</v>
      </c>
      <c r="BE184" s="180">
        <f t="shared" si="24"/>
        <v>0</v>
      </c>
      <c r="BF184" s="180">
        <f t="shared" si="25"/>
        <v>0</v>
      </c>
      <c r="BG184" s="180">
        <f t="shared" si="26"/>
        <v>0</v>
      </c>
      <c r="BH184" s="180">
        <f t="shared" si="27"/>
        <v>0</v>
      </c>
      <c r="BI184" s="180">
        <f t="shared" si="28"/>
        <v>0</v>
      </c>
      <c r="BJ184" s="21" t="s">
        <v>135</v>
      </c>
      <c r="BK184" s="180">
        <f t="shared" si="29"/>
        <v>0</v>
      </c>
      <c r="BL184" s="21" t="s">
        <v>206</v>
      </c>
      <c r="BM184" s="21" t="s">
        <v>462</v>
      </c>
    </row>
    <row r="185" spans="2:65" s="1" customFormat="1" ht="20.399999999999999" customHeight="1">
      <c r="B185" s="168"/>
      <c r="C185" s="169" t="s">
        <v>463</v>
      </c>
      <c r="D185" s="169" t="s">
        <v>136</v>
      </c>
      <c r="E185" s="170" t="s">
        <v>464</v>
      </c>
      <c r="F185" s="171" t="s">
        <v>465</v>
      </c>
      <c r="G185" s="172" t="s">
        <v>192</v>
      </c>
      <c r="H185" s="173">
        <v>368</v>
      </c>
      <c r="I185" s="174"/>
      <c r="J185" s="175">
        <f t="shared" si="20"/>
        <v>0</v>
      </c>
      <c r="K185" s="171" t="s">
        <v>5</v>
      </c>
      <c r="L185" s="38"/>
      <c r="M185" s="176" t="s">
        <v>5</v>
      </c>
      <c r="N185" s="177" t="s">
        <v>44</v>
      </c>
      <c r="O185" s="39"/>
      <c r="P185" s="178">
        <f t="shared" si="21"/>
        <v>0</v>
      </c>
      <c r="Q185" s="178">
        <v>1.0000000000000001E-5</v>
      </c>
      <c r="R185" s="178">
        <f t="shared" si="22"/>
        <v>3.6800000000000001E-3</v>
      </c>
      <c r="S185" s="178">
        <v>0</v>
      </c>
      <c r="T185" s="179">
        <f t="shared" si="23"/>
        <v>0</v>
      </c>
      <c r="AR185" s="21" t="s">
        <v>206</v>
      </c>
      <c r="AT185" s="21" t="s">
        <v>136</v>
      </c>
      <c r="AU185" s="21" t="s">
        <v>135</v>
      </c>
      <c r="AY185" s="21" t="s">
        <v>130</v>
      </c>
      <c r="BE185" s="180">
        <f t="shared" si="24"/>
        <v>0</v>
      </c>
      <c r="BF185" s="180">
        <f t="shared" si="25"/>
        <v>0</v>
      </c>
      <c r="BG185" s="180">
        <f t="shared" si="26"/>
        <v>0</v>
      </c>
      <c r="BH185" s="180">
        <f t="shared" si="27"/>
        <v>0</v>
      </c>
      <c r="BI185" s="180">
        <f t="shared" si="28"/>
        <v>0</v>
      </c>
      <c r="BJ185" s="21" t="s">
        <v>135</v>
      </c>
      <c r="BK185" s="180">
        <f t="shared" si="29"/>
        <v>0</v>
      </c>
      <c r="BL185" s="21" t="s">
        <v>206</v>
      </c>
      <c r="BM185" s="21" t="s">
        <v>466</v>
      </c>
    </row>
    <row r="186" spans="2:65" s="1" customFormat="1" ht="20.399999999999999" customHeight="1">
      <c r="B186" s="168"/>
      <c r="C186" s="169" t="s">
        <v>467</v>
      </c>
      <c r="D186" s="169" t="s">
        <v>136</v>
      </c>
      <c r="E186" s="170" t="s">
        <v>468</v>
      </c>
      <c r="F186" s="171" t="s">
        <v>469</v>
      </c>
      <c r="G186" s="172" t="s">
        <v>204</v>
      </c>
      <c r="H186" s="173">
        <v>5.1440000000000001</v>
      </c>
      <c r="I186" s="174"/>
      <c r="J186" s="175">
        <f t="shared" si="20"/>
        <v>0</v>
      </c>
      <c r="K186" s="171" t="s">
        <v>140</v>
      </c>
      <c r="L186" s="38"/>
      <c r="M186" s="176" t="s">
        <v>5</v>
      </c>
      <c r="N186" s="177" t="s">
        <v>44</v>
      </c>
      <c r="O186" s="39"/>
      <c r="P186" s="178">
        <f t="shared" si="21"/>
        <v>0</v>
      </c>
      <c r="Q186" s="178">
        <v>0</v>
      </c>
      <c r="R186" s="178">
        <f t="shared" si="22"/>
        <v>0</v>
      </c>
      <c r="S186" s="178">
        <v>0</v>
      </c>
      <c r="T186" s="179">
        <f t="shared" si="23"/>
        <v>0</v>
      </c>
      <c r="AR186" s="21" t="s">
        <v>206</v>
      </c>
      <c r="AT186" s="21" t="s">
        <v>136</v>
      </c>
      <c r="AU186" s="21" t="s">
        <v>135</v>
      </c>
      <c r="AY186" s="21" t="s">
        <v>130</v>
      </c>
      <c r="BE186" s="180">
        <f t="shared" si="24"/>
        <v>0</v>
      </c>
      <c r="BF186" s="180">
        <f t="shared" si="25"/>
        <v>0</v>
      </c>
      <c r="BG186" s="180">
        <f t="shared" si="26"/>
        <v>0</v>
      </c>
      <c r="BH186" s="180">
        <f t="shared" si="27"/>
        <v>0</v>
      </c>
      <c r="BI186" s="180">
        <f t="shared" si="28"/>
        <v>0</v>
      </c>
      <c r="BJ186" s="21" t="s">
        <v>135</v>
      </c>
      <c r="BK186" s="180">
        <f t="shared" si="29"/>
        <v>0</v>
      </c>
      <c r="BL186" s="21" t="s">
        <v>206</v>
      </c>
      <c r="BM186" s="21" t="s">
        <v>470</v>
      </c>
    </row>
    <row r="187" spans="2:65" s="1" customFormat="1" ht="20.399999999999999" customHeight="1">
      <c r="B187" s="168"/>
      <c r="C187" s="169" t="s">
        <v>471</v>
      </c>
      <c r="D187" s="169" t="s">
        <v>136</v>
      </c>
      <c r="E187" s="170" t="s">
        <v>468</v>
      </c>
      <c r="F187" s="171" t="s">
        <v>469</v>
      </c>
      <c r="G187" s="172" t="s">
        <v>204</v>
      </c>
      <c r="H187" s="173">
        <v>5.1440000000000001</v>
      </c>
      <c r="I187" s="174"/>
      <c r="J187" s="175">
        <f t="shared" si="20"/>
        <v>0</v>
      </c>
      <c r="K187" s="171" t="s">
        <v>140</v>
      </c>
      <c r="L187" s="38"/>
      <c r="M187" s="176" t="s">
        <v>5</v>
      </c>
      <c r="N187" s="177" t="s">
        <v>44</v>
      </c>
      <c r="O187" s="39"/>
      <c r="P187" s="178">
        <f t="shared" si="21"/>
        <v>0</v>
      </c>
      <c r="Q187" s="178">
        <v>0</v>
      </c>
      <c r="R187" s="178">
        <f t="shared" si="22"/>
        <v>0</v>
      </c>
      <c r="S187" s="178">
        <v>0</v>
      </c>
      <c r="T187" s="179">
        <f t="shared" si="23"/>
        <v>0</v>
      </c>
      <c r="AR187" s="21" t="s">
        <v>206</v>
      </c>
      <c r="AT187" s="21" t="s">
        <v>136</v>
      </c>
      <c r="AU187" s="21" t="s">
        <v>135</v>
      </c>
      <c r="AY187" s="21" t="s">
        <v>130</v>
      </c>
      <c r="BE187" s="180">
        <f t="shared" si="24"/>
        <v>0</v>
      </c>
      <c r="BF187" s="180">
        <f t="shared" si="25"/>
        <v>0</v>
      </c>
      <c r="BG187" s="180">
        <f t="shared" si="26"/>
        <v>0</v>
      </c>
      <c r="BH187" s="180">
        <f t="shared" si="27"/>
        <v>0</v>
      </c>
      <c r="BI187" s="180">
        <f t="shared" si="28"/>
        <v>0</v>
      </c>
      <c r="BJ187" s="21" t="s">
        <v>135</v>
      </c>
      <c r="BK187" s="180">
        <f t="shared" si="29"/>
        <v>0</v>
      </c>
      <c r="BL187" s="21" t="s">
        <v>206</v>
      </c>
      <c r="BM187" s="21" t="s">
        <v>472</v>
      </c>
    </row>
    <row r="188" spans="2:65" s="1" customFormat="1" ht="20.399999999999999" customHeight="1">
      <c r="B188" s="168"/>
      <c r="C188" s="169" t="s">
        <v>473</v>
      </c>
      <c r="D188" s="169" t="s">
        <v>136</v>
      </c>
      <c r="E188" s="170" t="s">
        <v>474</v>
      </c>
      <c r="F188" s="171" t="s">
        <v>475</v>
      </c>
      <c r="G188" s="172" t="s">
        <v>204</v>
      </c>
      <c r="H188" s="173">
        <v>5.1440000000000001</v>
      </c>
      <c r="I188" s="174"/>
      <c r="J188" s="175">
        <f t="shared" si="20"/>
        <v>0</v>
      </c>
      <c r="K188" s="171" t="s">
        <v>140</v>
      </c>
      <c r="L188" s="38"/>
      <c r="M188" s="176" t="s">
        <v>5</v>
      </c>
      <c r="N188" s="177" t="s">
        <v>44</v>
      </c>
      <c r="O188" s="39"/>
      <c r="P188" s="178">
        <f t="shared" si="21"/>
        <v>0</v>
      </c>
      <c r="Q188" s="178">
        <v>0</v>
      </c>
      <c r="R188" s="178">
        <f t="shared" si="22"/>
        <v>0</v>
      </c>
      <c r="S188" s="178">
        <v>0</v>
      </c>
      <c r="T188" s="179">
        <f t="shared" si="23"/>
        <v>0</v>
      </c>
      <c r="AR188" s="21" t="s">
        <v>206</v>
      </c>
      <c r="AT188" s="21" t="s">
        <v>136</v>
      </c>
      <c r="AU188" s="21" t="s">
        <v>135</v>
      </c>
      <c r="AY188" s="21" t="s">
        <v>130</v>
      </c>
      <c r="BE188" s="180">
        <f t="shared" si="24"/>
        <v>0</v>
      </c>
      <c r="BF188" s="180">
        <f t="shared" si="25"/>
        <v>0</v>
      </c>
      <c r="BG188" s="180">
        <f t="shared" si="26"/>
        <v>0</v>
      </c>
      <c r="BH188" s="180">
        <f t="shared" si="27"/>
        <v>0</v>
      </c>
      <c r="BI188" s="180">
        <f t="shared" si="28"/>
        <v>0</v>
      </c>
      <c r="BJ188" s="21" t="s">
        <v>135</v>
      </c>
      <c r="BK188" s="180">
        <f t="shared" si="29"/>
        <v>0</v>
      </c>
      <c r="BL188" s="21" t="s">
        <v>206</v>
      </c>
      <c r="BM188" s="21" t="s">
        <v>476</v>
      </c>
    </row>
    <row r="189" spans="2:65" s="1" customFormat="1" ht="20.399999999999999" customHeight="1">
      <c r="B189" s="168"/>
      <c r="C189" s="169" t="s">
        <v>477</v>
      </c>
      <c r="D189" s="169" t="s">
        <v>136</v>
      </c>
      <c r="E189" s="170" t="s">
        <v>474</v>
      </c>
      <c r="F189" s="171" t="s">
        <v>475</v>
      </c>
      <c r="G189" s="172" t="s">
        <v>204</v>
      </c>
      <c r="H189" s="173">
        <v>5.1440000000000001</v>
      </c>
      <c r="I189" s="174"/>
      <c r="J189" s="175">
        <f t="shared" ref="J189" si="30">ROUND(I189*H189,2)</f>
        <v>0</v>
      </c>
      <c r="K189" s="171" t="s">
        <v>140</v>
      </c>
      <c r="L189" s="38"/>
      <c r="M189" s="176" t="s">
        <v>5</v>
      </c>
      <c r="N189" s="177" t="s">
        <v>44</v>
      </c>
      <c r="O189" s="39"/>
      <c r="P189" s="178">
        <f t="shared" ref="P189" si="31">O189*H189</f>
        <v>0</v>
      </c>
      <c r="Q189" s="178">
        <v>0</v>
      </c>
      <c r="R189" s="178">
        <f t="shared" ref="R189" si="32">Q189*H189</f>
        <v>0</v>
      </c>
      <c r="S189" s="178">
        <v>0</v>
      </c>
      <c r="T189" s="179">
        <f t="shared" ref="T189" si="33">S189*H189</f>
        <v>0</v>
      </c>
      <c r="AR189" s="21" t="s">
        <v>206</v>
      </c>
      <c r="AT189" s="21" t="s">
        <v>136</v>
      </c>
      <c r="AU189" s="21" t="s">
        <v>135</v>
      </c>
      <c r="AY189" s="21" t="s">
        <v>130</v>
      </c>
      <c r="BE189" s="180">
        <f t="shared" si="24"/>
        <v>0</v>
      </c>
      <c r="BF189" s="180">
        <f t="shared" si="25"/>
        <v>0</v>
      </c>
      <c r="BG189" s="180">
        <f t="shared" si="26"/>
        <v>0</v>
      </c>
      <c r="BH189" s="180">
        <f t="shared" si="27"/>
        <v>0</v>
      </c>
      <c r="BI189" s="180">
        <f t="shared" si="28"/>
        <v>0</v>
      </c>
      <c r="BJ189" s="21" t="s">
        <v>135</v>
      </c>
      <c r="BK189" s="180">
        <f t="shared" si="29"/>
        <v>0</v>
      </c>
      <c r="BL189" s="21" t="s">
        <v>206</v>
      </c>
      <c r="BM189" s="21" t="s">
        <v>478</v>
      </c>
    </row>
    <row r="190" spans="2:65" s="10" customFormat="1" ht="29.85" customHeight="1">
      <c r="B190" s="152"/>
      <c r="D190" s="165" t="s">
        <v>71</v>
      </c>
      <c r="E190" s="166" t="s">
        <v>479</v>
      </c>
      <c r="F190" s="166" t="s">
        <v>480</v>
      </c>
      <c r="I190" s="155"/>
      <c r="J190" s="167">
        <f>BK190</f>
        <v>0</v>
      </c>
      <c r="L190" s="152"/>
      <c r="M190" s="157"/>
      <c r="N190" s="158"/>
      <c r="O190" s="158"/>
      <c r="P190" s="159">
        <f>SUM(P191:P199)</f>
        <v>0</v>
      </c>
      <c r="Q190" s="158"/>
      <c r="R190" s="159">
        <f>SUM(R191:R199)</f>
        <v>1.1120000000000001E-2</v>
      </c>
      <c r="S190" s="158"/>
      <c r="T190" s="160">
        <f>SUM(T191:T199)</f>
        <v>0</v>
      </c>
      <c r="AR190" s="153" t="s">
        <v>135</v>
      </c>
      <c r="AT190" s="161" t="s">
        <v>71</v>
      </c>
      <c r="AU190" s="161" t="s">
        <v>24</v>
      </c>
      <c r="AY190" s="153" t="s">
        <v>130</v>
      </c>
      <c r="BK190" s="162">
        <f>SUM(BK191:BK199)</f>
        <v>0</v>
      </c>
    </row>
    <row r="191" spans="2:65" s="1" customFormat="1" ht="20.399999999999999" customHeight="1">
      <c r="B191" s="168"/>
      <c r="C191" s="169" t="s">
        <v>481</v>
      </c>
      <c r="D191" s="169" t="s">
        <v>136</v>
      </c>
      <c r="E191" s="170" t="s">
        <v>482</v>
      </c>
      <c r="F191" s="171" t="s">
        <v>483</v>
      </c>
      <c r="G191" s="172" t="s">
        <v>356</v>
      </c>
      <c r="H191" s="173">
        <v>1</v>
      </c>
      <c r="I191" s="174"/>
      <c r="J191" s="175">
        <f t="shared" ref="J191:J199" si="34">ROUND(I191*H191,2)</f>
        <v>0</v>
      </c>
      <c r="K191" s="171" t="s">
        <v>5</v>
      </c>
      <c r="L191" s="38"/>
      <c r="M191" s="176" t="s">
        <v>5</v>
      </c>
      <c r="N191" s="177" t="s">
        <v>44</v>
      </c>
      <c r="O191" s="39"/>
      <c r="P191" s="178">
        <f t="shared" ref="P191:P199" si="35">O191*H191</f>
        <v>0</v>
      </c>
      <c r="Q191" s="178">
        <v>2.9999999999999997E-4</v>
      </c>
      <c r="R191" s="178">
        <f t="shared" ref="R191:R199" si="36">Q191*H191</f>
        <v>2.9999999999999997E-4</v>
      </c>
      <c r="S191" s="178">
        <v>0</v>
      </c>
      <c r="T191" s="179">
        <f t="shared" ref="T191:T199" si="37">S191*H191</f>
        <v>0</v>
      </c>
      <c r="AR191" s="21" t="s">
        <v>206</v>
      </c>
      <c r="AT191" s="21" t="s">
        <v>136</v>
      </c>
      <c r="AU191" s="21" t="s">
        <v>135</v>
      </c>
      <c r="AY191" s="21" t="s">
        <v>130</v>
      </c>
      <c r="BE191" s="180">
        <f t="shared" ref="BE191:BE199" si="38">IF(N191="základní",J191,0)</f>
        <v>0</v>
      </c>
      <c r="BF191" s="180">
        <f t="shared" ref="BF191:BF199" si="39">IF(N191="snížená",J191,0)</f>
        <v>0</v>
      </c>
      <c r="BG191" s="180">
        <f t="shared" ref="BG191:BG199" si="40">IF(N191="zákl. přenesená",J191,0)</f>
        <v>0</v>
      </c>
      <c r="BH191" s="180">
        <f t="shared" ref="BH191:BH199" si="41">IF(N191="sníž. přenesená",J191,0)</f>
        <v>0</v>
      </c>
      <c r="BI191" s="180">
        <f t="shared" ref="BI191:BI199" si="42">IF(N191="nulová",J191,0)</f>
        <v>0</v>
      </c>
      <c r="BJ191" s="21" t="s">
        <v>135</v>
      </c>
      <c r="BK191" s="180">
        <f t="shared" ref="BK191:BK199" si="43">ROUND(I191*H191,2)</f>
        <v>0</v>
      </c>
      <c r="BL191" s="21" t="s">
        <v>206</v>
      </c>
      <c r="BM191" s="21" t="s">
        <v>484</v>
      </c>
    </row>
    <row r="192" spans="2:65" s="1" customFormat="1" ht="20.399999999999999" customHeight="1">
      <c r="B192" s="168"/>
      <c r="C192" s="191" t="s">
        <v>485</v>
      </c>
      <c r="D192" s="191" t="s">
        <v>363</v>
      </c>
      <c r="E192" s="192" t="s">
        <v>486</v>
      </c>
      <c r="F192" s="193" t="s">
        <v>487</v>
      </c>
      <c r="G192" s="194" t="s">
        <v>139</v>
      </c>
      <c r="H192" s="195">
        <v>1</v>
      </c>
      <c r="I192" s="196"/>
      <c r="J192" s="197">
        <f t="shared" si="34"/>
        <v>0</v>
      </c>
      <c r="K192" s="193" t="s">
        <v>231</v>
      </c>
      <c r="L192" s="198"/>
      <c r="M192" s="199" t="s">
        <v>5</v>
      </c>
      <c r="N192" s="200" t="s">
        <v>44</v>
      </c>
      <c r="O192" s="39"/>
      <c r="P192" s="178">
        <f t="shared" si="35"/>
        <v>0</v>
      </c>
      <c r="Q192" s="178">
        <v>4.0000000000000002E-4</v>
      </c>
      <c r="R192" s="178">
        <f t="shared" si="36"/>
        <v>4.0000000000000002E-4</v>
      </c>
      <c r="S192" s="178">
        <v>0</v>
      </c>
      <c r="T192" s="179">
        <f t="shared" si="37"/>
        <v>0</v>
      </c>
      <c r="AR192" s="21" t="s">
        <v>273</v>
      </c>
      <c r="AT192" s="21" t="s">
        <v>363</v>
      </c>
      <c r="AU192" s="21" t="s">
        <v>135</v>
      </c>
      <c r="AY192" s="21" t="s">
        <v>130</v>
      </c>
      <c r="BE192" s="180">
        <f t="shared" si="38"/>
        <v>0</v>
      </c>
      <c r="BF192" s="180">
        <f t="shared" si="39"/>
        <v>0</v>
      </c>
      <c r="BG192" s="180">
        <f t="shared" si="40"/>
        <v>0</v>
      </c>
      <c r="BH192" s="180">
        <f t="shared" si="41"/>
        <v>0</v>
      </c>
      <c r="BI192" s="180">
        <f t="shared" si="42"/>
        <v>0</v>
      </c>
      <c r="BJ192" s="21" t="s">
        <v>135</v>
      </c>
      <c r="BK192" s="180">
        <f t="shared" si="43"/>
        <v>0</v>
      </c>
      <c r="BL192" s="21" t="s">
        <v>206</v>
      </c>
      <c r="BM192" s="21" t="s">
        <v>488</v>
      </c>
    </row>
    <row r="193" spans="2:65" s="1" customFormat="1" ht="20.399999999999999" customHeight="1">
      <c r="B193" s="168"/>
      <c r="C193" s="169" t="s">
        <v>489</v>
      </c>
      <c r="D193" s="169" t="s">
        <v>136</v>
      </c>
      <c r="E193" s="170" t="s">
        <v>490</v>
      </c>
      <c r="F193" s="171" t="s">
        <v>491</v>
      </c>
      <c r="G193" s="172" t="s">
        <v>139</v>
      </c>
      <c r="H193" s="173">
        <v>2</v>
      </c>
      <c r="I193" s="174"/>
      <c r="J193" s="175">
        <f t="shared" si="34"/>
        <v>0</v>
      </c>
      <c r="K193" s="171" t="s">
        <v>140</v>
      </c>
      <c r="L193" s="38"/>
      <c r="M193" s="176" t="s">
        <v>5</v>
      </c>
      <c r="N193" s="177" t="s">
        <v>44</v>
      </c>
      <c r="O193" s="39"/>
      <c r="P193" s="178">
        <f t="shared" si="35"/>
        <v>0</v>
      </c>
      <c r="Q193" s="178">
        <v>1.09E-3</v>
      </c>
      <c r="R193" s="178">
        <f t="shared" si="36"/>
        <v>2.1800000000000001E-3</v>
      </c>
      <c r="S193" s="178">
        <v>0</v>
      </c>
      <c r="T193" s="179">
        <f t="shared" si="37"/>
        <v>0</v>
      </c>
      <c r="AR193" s="21" t="s">
        <v>206</v>
      </c>
      <c r="AT193" s="21" t="s">
        <v>136</v>
      </c>
      <c r="AU193" s="21" t="s">
        <v>135</v>
      </c>
      <c r="AY193" s="21" t="s">
        <v>130</v>
      </c>
      <c r="BE193" s="180">
        <f t="shared" si="38"/>
        <v>0</v>
      </c>
      <c r="BF193" s="180">
        <f t="shared" si="39"/>
        <v>0</v>
      </c>
      <c r="BG193" s="180">
        <f t="shared" si="40"/>
        <v>0</v>
      </c>
      <c r="BH193" s="180">
        <f t="shared" si="41"/>
        <v>0</v>
      </c>
      <c r="BI193" s="180">
        <f t="shared" si="42"/>
        <v>0</v>
      </c>
      <c r="BJ193" s="21" t="s">
        <v>135</v>
      </c>
      <c r="BK193" s="180">
        <f t="shared" si="43"/>
        <v>0</v>
      </c>
      <c r="BL193" s="21" t="s">
        <v>206</v>
      </c>
      <c r="BM193" s="21" t="s">
        <v>492</v>
      </c>
    </row>
    <row r="194" spans="2:65" s="1" customFormat="1" ht="20.399999999999999" customHeight="1">
      <c r="B194" s="168"/>
      <c r="C194" s="169" t="s">
        <v>493</v>
      </c>
      <c r="D194" s="169" t="s">
        <v>136</v>
      </c>
      <c r="E194" s="170" t="s">
        <v>494</v>
      </c>
      <c r="F194" s="171" t="s">
        <v>495</v>
      </c>
      <c r="G194" s="172" t="s">
        <v>139</v>
      </c>
      <c r="H194" s="173">
        <v>2</v>
      </c>
      <c r="I194" s="174"/>
      <c r="J194" s="175">
        <f t="shared" si="34"/>
        <v>0</v>
      </c>
      <c r="K194" s="171" t="s">
        <v>140</v>
      </c>
      <c r="L194" s="38"/>
      <c r="M194" s="176" t="s">
        <v>5</v>
      </c>
      <c r="N194" s="177" t="s">
        <v>44</v>
      </c>
      <c r="O194" s="39"/>
      <c r="P194" s="178">
        <f t="shared" si="35"/>
        <v>0</v>
      </c>
      <c r="Q194" s="178">
        <v>1.6000000000000001E-4</v>
      </c>
      <c r="R194" s="178">
        <f t="shared" si="36"/>
        <v>3.2000000000000003E-4</v>
      </c>
      <c r="S194" s="178">
        <v>0</v>
      </c>
      <c r="T194" s="179">
        <f t="shared" si="37"/>
        <v>0</v>
      </c>
      <c r="AR194" s="21" t="s">
        <v>206</v>
      </c>
      <c r="AT194" s="21" t="s">
        <v>136</v>
      </c>
      <c r="AU194" s="21" t="s">
        <v>135</v>
      </c>
      <c r="AY194" s="21" t="s">
        <v>130</v>
      </c>
      <c r="BE194" s="180">
        <f t="shared" si="38"/>
        <v>0</v>
      </c>
      <c r="BF194" s="180">
        <f t="shared" si="39"/>
        <v>0</v>
      </c>
      <c r="BG194" s="180">
        <f t="shared" si="40"/>
        <v>0</v>
      </c>
      <c r="BH194" s="180">
        <f t="shared" si="41"/>
        <v>0</v>
      </c>
      <c r="BI194" s="180">
        <f t="shared" si="42"/>
        <v>0</v>
      </c>
      <c r="BJ194" s="21" t="s">
        <v>135</v>
      </c>
      <c r="BK194" s="180">
        <f t="shared" si="43"/>
        <v>0</v>
      </c>
      <c r="BL194" s="21" t="s">
        <v>206</v>
      </c>
      <c r="BM194" s="21" t="s">
        <v>496</v>
      </c>
    </row>
    <row r="195" spans="2:65" s="1" customFormat="1" ht="20.399999999999999" customHeight="1">
      <c r="B195" s="168"/>
      <c r="C195" s="191" t="s">
        <v>497</v>
      </c>
      <c r="D195" s="191" t="s">
        <v>363</v>
      </c>
      <c r="E195" s="192" t="s">
        <v>498</v>
      </c>
      <c r="F195" s="193" t="s">
        <v>499</v>
      </c>
      <c r="G195" s="194" t="s">
        <v>139</v>
      </c>
      <c r="H195" s="195">
        <v>2</v>
      </c>
      <c r="I195" s="196"/>
      <c r="J195" s="197">
        <f t="shared" si="34"/>
        <v>0</v>
      </c>
      <c r="K195" s="193" t="s">
        <v>231</v>
      </c>
      <c r="L195" s="198"/>
      <c r="M195" s="199" t="s">
        <v>5</v>
      </c>
      <c r="N195" s="200" t="s">
        <v>44</v>
      </c>
      <c r="O195" s="39"/>
      <c r="P195" s="178">
        <f t="shared" si="35"/>
        <v>0</v>
      </c>
      <c r="Q195" s="178">
        <v>1.8E-3</v>
      </c>
      <c r="R195" s="178">
        <f t="shared" si="36"/>
        <v>3.5999999999999999E-3</v>
      </c>
      <c r="S195" s="178">
        <v>0</v>
      </c>
      <c r="T195" s="179">
        <f t="shared" si="37"/>
        <v>0</v>
      </c>
      <c r="AR195" s="21" t="s">
        <v>273</v>
      </c>
      <c r="AT195" s="21" t="s">
        <v>363</v>
      </c>
      <c r="AU195" s="21" t="s">
        <v>135</v>
      </c>
      <c r="AY195" s="21" t="s">
        <v>130</v>
      </c>
      <c r="BE195" s="180">
        <f t="shared" si="38"/>
        <v>0</v>
      </c>
      <c r="BF195" s="180">
        <f t="shared" si="39"/>
        <v>0</v>
      </c>
      <c r="BG195" s="180">
        <f t="shared" si="40"/>
        <v>0</v>
      </c>
      <c r="BH195" s="180">
        <f t="shared" si="41"/>
        <v>0</v>
      </c>
      <c r="BI195" s="180">
        <f t="shared" si="42"/>
        <v>0</v>
      </c>
      <c r="BJ195" s="21" t="s">
        <v>135</v>
      </c>
      <c r="BK195" s="180">
        <f t="shared" si="43"/>
        <v>0</v>
      </c>
      <c r="BL195" s="21" t="s">
        <v>206</v>
      </c>
      <c r="BM195" s="21" t="s">
        <v>500</v>
      </c>
    </row>
    <row r="196" spans="2:65" s="1" customFormat="1" ht="20.399999999999999" customHeight="1">
      <c r="B196" s="168"/>
      <c r="C196" s="169" t="s">
        <v>501</v>
      </c>
      <c r="D196" s="169" t="s">
        <v>136</v>
      </c>
      <c r="E196" s="170" t="s">
        <v>502</v>
      </c>
      <c r="F196" s="171" t="s">
        <v>503</v>
      </c>
      <c r="G196" s="172" t="s">
        <v>139</v>
      </c>
      <c r="H196" s="173">
        <v>2</v>
      </c>
      <c r="I196" s="174"/>
      <c r="J196" s="175">
        <f t="shared" si="34"/>
        <v>0</v>
      </c>
      <c r="K196" s="171" t="s">
        <v>140</v>
      </c>
      <c r="L196" s="38"/>
      <c r="M196" s="176" t="s">
        <v>5</v>
      </c>
      <c r="N196" s="177" t="s">
        <v>44</v>
      </c>
      <c r="O196" s="39"/>
      <c r="P196" s="178">
        <f t="shared" si="35"/>
        <v>0</v>
      </c>
      <c r="Q196" s="178">
        <v>1.6000000000000001E-4</v>
      </c>
      <c r="R196" s="178">
        <f t="shared" si="36"/>
        <v>3.2000000000000003E-4</v>
      </c>
      <c r="S196" s="178">
        <v>0</v>
      </c>
      <c r="T196" s="179">
        <f t="shared" si="37"/>
        <v>0</v>
      </c>
      <c r="AR196" s="21" t="s">
        <v>206</v>
      </c>
      <c r="AT196" s="21" t="s">
        <v>136</v>
      </c>
      <c r="AU196" s="21" t="s">
        <v>135</v>
      </c>
      <c r="AY196" s="21" t="s">
        <v>130</v>
      </c>
      <c r="BE196" s="180">
        <f t="shared" si="38"/>
        <v>0</v>
      </c>
      <c r="BF196" s="180">
        <f t="shared" si="39"/>
        <v>0</v>
      </c>
      <c r="BG196" s="180">
        <f t="shared" si="40"/>
        <v>0</v>
      </c>
      <c r="BH196" s="180">
        <f t="shared" si="41"/>
        <v>0</v>
      </c>
      <c r="BI196" s="180">
        <f t="shared" si="42"/>
        <v>0</v>
      </c>
      <c r="BJ196" s="21" t="s">
        <v>135</v>
      </c>
      <c r="BK196" s="180">
        <f t="shared" si="43"/>
        <v>0</v>
      </c>
      <c r="BL196" s="21" t="s">
        <v>206</v>
      </c>
      <c r="BM196" s="21" t="s">
        <v>504</v>
      </c>
    </row>
    <row r="197" spans="2:65" s="1" customFormat="1" ht="20.399999999999999" customHeight="1">
      <c r="B197" s="168"/>
      <c r="C197" s="191" t="s">
        <v>505</v>
      </c>
      <c r="D197" s="191" t="s">
        <v>363</v>
      </c>
      <c r="E197" s="192" t="s">
        <v>506</v>
      </c>
      <c r="F197" s="193" t="s">
        <v>507</v>
      </c>
      <c r="G197" s="194" t="s">
        <v>139</v>
      </c>
      <c r="H197" s="195">
        <v>2</v>
      </c>
      <c r="I197" s="196"/>
      <c r="J197" s="197">
        <f t="shared" si="34"/>
        <v>0</v>
      </c>
      <c r="K197" s="193" t="s">
        <v>231</v>
      </c>
      <c r="L197" s="198"/>
      <c r="M197" s="199" t="s">
        <v>5</v>
      </c>
      <c r="N197" s="200" t="s">
        <v>44</v>
      </c>
      <c r="O197" s="39"/>
      <c r="P197" s="178">
        <f t="shared" si="35"/>
        <v>0</v>
      </c>
      <c r="Q197" s="178">
        <v>2E-3</v>
      </c>
      <c r="R197" s="178">
        <f t="shared" si="36"/>
        <v>4.0000000000000001E-3</v>
      </c>
      <c r="S197" s="178">
        <v>0</v>
      </c>
      <c r="T197" s="179">
        <f t="shared" si="37"/>
        <v>0</v>
      </c>
      <c r="AR197" s="21" t="s">
        <v>273</v>
      </c>
      <c r="AT197" s="21" t="s">
        <v>363</v>
      </c>
      <c r="AU197" s="21" t="s">
        <v>135</v>
      </c>
      <c r="AY197" s="21" t="s">
        <v>130</v>
      </c>
      <c r="BE197" s="180">
        <f t="shared" si="38"/>
        <v>0</v>
      </c>
      <c r="BF197" s="180">
        <f t="shared" si="39"/>
        <v>0</v>
      </c>
      <c r="BG197" s="180">
        <f t="shared" si="40"/>
        <v>0</v>
      </c>
      <c r="BH197" s="180">
        <f t="shared" si="41"/>
        <v>0</v>
      </c>
      <c r="BI197" s="180">
        <f t="shared" si="42"/>
        <v>0</v>
      </c>
      <c r="BJ197" s="21" t="s">
        <v>135</v>
      </c>
      <c r="BK197" s="180">
        <f t="shared" si="43"/>
        <v>0</v>
      </c>
      <c r="BL197" s="21" t="s">
        <v>206</v>
      </c>
      <c r="BM197" s="21" t="s">
        <v>508</v>
      </c>
    </row>
    <row r="198" spans="2:65" s="1" customFormat="1" ht="20.399999999999999" customHeight="1">
      <c r="B198" s="168"/>
      <c r="C198" s="169" t="s">
        <v>509</v>
      </c>
      <c r="D198" s="169" t="s">
        <v>136</v>
      </c>
      <c r="E198" s="170" t="s">
        <v>510</v>
      </c>
      <c r="F198" s="171" t="s">
        <v>511</v>
      </c>
      <c r="G198" s="172" t="s">
        <v>204</v>
      </c>
      <c r="H198" s="173">
        <v>1.0999999999999999E-2</v>
      </c>
      <c r="I198" s="174"/>
      <c r="J198" s="175">
        <f t="shared" si="34"/>
        <v>0</v>
      </c>
      <c r="K198" s="171" t="s">
        <v>140</v>
      </c>
      <c r="L198" s="38"/>
      <c r="M198" s="176" t="s">
        <v>5</v>
      </c>
      <c r="N198" s="177" t="s">
        <v>44</v>
      </c>
      <c r="O198" s="39"/>
      <c r="P198" s="178">
        <f t="shared" si="35"/>
        <v>0</v>
      </c>
      <c r="Q198" s="178">
        <v>0</v>
      </c>
      <c r="R198" s="178">
        <f t="shared" si="36"/>
        <v>0</v>
      </c>
      <c r="S198" s="178">
        <v>0</v>
      </c>
      <c r="T198" s="179">
        <f t="shared" si="37"/>
        <v>0</v>
      </c>
      <c r="AR198" s="21" t="s">
        <v>206</v>
      </c>
      <c r="AT198" s="21" t="s">
        <v>136</v>
      </c>
      <c r="AU198" s="21" t="s">
        <v>135</v>
      </c>
      <c r="AY198" s="21" t="s">
        <v>130</v>
      </c>
      <c r="BE198" s="180">
        <f t="shared" si="38"/>
        <v>0</v>
      </c>
      <c r="BF198" s="180">
        <f t="shared" si="39"/>
        <v>0</v>
      </c>
      <c r="BG198" s="180">
        <f t="shared" si="40"/>
        <v>0</v>
      </c>
      <c r="BH198" s="180">
        <f t="shared" si="41"/>
        <v>0</v>
      </c>
      <c r="BI198" s="180">
        <f t="shared" si="42"/>
        <v>0</v>
      </c>
      <c r="BJ198" s="21" t="s">
        <v>135</v>
      </c>
      <c r="BK198" s="180">
        <f t="shared" si="43"/>
        <v>0</v>
      </c>
      <c r="BL198" s="21" t="s">
        <v>206</v>
      </c>
      <c r="BM198" s="21" t="s">
        <v>512</v>
      </c>
    </row>
    <row r="199" spans="2:65" s="1" customFormat="1" ht="20.399999999999999" customHeight="1">
      <c r="B199" s="168"/>
      <c r="C199" s="169" t="s">
        <v>513</v>
      </c>
      <c r="D199" s="169" t="s">
        <v>136</v>
      </c>
      <c r="E199" s="170" t="s">
        <v>514</v>
      </c>
      <c r="F199" s="171" t="s">
        <v>515</v>
      </c>
      <c r="G199" s="172" t="s">
        <v>204</v>
      </c>
      <c r="H199" s="173">
        <v>1.0999999999999999E-2</v>
      </c>
      <c r="I199" s="174"/>
      <c r="J199" s="175">
        <f t="shared" si="34"/>
        <v>0</v>
      </c>
      <c r="K199" s="171" t="s">
        <v>140</v>
      </c>
      <c r="L199" s="38"/>
      <c r="M199" s="176" t="s">
        <v>5</v>
      </c>
      <c r="N199" s="177" t="s">
        <v>44</v>
      </c>
      <c r="O199" s="39"/>
      <c r="P199" s="178">
        <f t="shared" si="35"/>
        <v>0</v>
      </c>
      <c r="Q199" s="178">
        <v>0</v>
      </c>
      <c r="R199" s="178">
        <f t="shared" si="36"/>
        <v>0</v>
      </c>
      <c r="S199" s="178">
        <v>0</v>
      </c>
      <c r="T199" s="179">
        <f t="shared" si="37"/>
        <v>0</v>
      </c>
      <c r="AR199" s="21" t="s">
        <v>206</v>
      </c>
      <c r="AT199" s="21" t="s">
        <v>136</v>
      </c>
      <c r="AU199" s="21" t="s">
        <v>135</v>
      </c>
      <c r="AY199" s="21" t="s">
        <v>130</v>
      </c>
      <c r="BE199" s="180">
        <f t="shared" si="38"/>
        <v>0</v>
      </c>
      <c r="BF199" s="180">
        <f t="shared" si="39"/>
        <v>0</v>
      </c>
      <c r="BG199" s="180">
        <f t="shared" si="40"/>
        <v>0</v>
      </c>
      <c r="BH199" s="180">
        <f t="shared" si="41"/>
        <v>0</v>
      </c>
      <c r="BI199" s="180">
        <f t="shared" si="42"/>
        <v>0</v>
      </c>
      <c r="BJ199" s="21" t="s">
        <v>135</v>
      </c>
      <c r="BK199" s="180">
        <f t="shared" si="43"/>
        <v>0</v>
      </c>
      <c r="BL199" s="21" t="s">
        <v>206</v>
      </c>
      <c r="BM199" s="21" t="s">
        <v>516</v>
      </c>
    </row>
    <row r="200" spans="2:65" s="10" customFormat="1" ht="29.85" customHeight="1">
      <c r="B200" s="152"/>
      <c r="D200" s="165" t="s">
        <v>71</v>
      </c>
      <c r="E200" s="166" t="s">
        <v>517</v>
      </c>
      <c r="F200" s="166" t="s">
        <v>518</v>
      </c>
      <c r="I200" s="155"/>
      <c r="J200" s="167">
        <f>BK200</f>
        <v>0</v>
      </c>
      <c r="L200" s="152"/>
      <c r="M200" s="157"/>
      <c r="N200" s="158"/>
      <c r="O200" s="158"/>
      <c r="P200" s="159">
        <f>P201</f>
        <v>0</v>
      </c>
      <c r="Q200" s="158"/>
      <c r="R200" s="159">
        <f>R201</f>
        <v>0</v>
      </c>
      <c r="S200" s="158"/>
      <c r="T200" s="160">
        <f>T201</f>
        <v>0</v>
      </c>
      <c r="AR200" s="153" t="s">
        <v>135</v>
      </c>
      <c r="AT200" s="161" t="s">
        <v>71</v>
      </c>
      <c r="AU200" s="161" t="s">
        <v>24</v>
      </c>
      <c r="AY200" s="153" t="s">
        <v>130</v>
      </c>
      <c r="BK200" s="162">
        <f>BK201</f>
        <v>0</v>
      </c>
    </row>
    <row r="201" spans="2:65" s="1" customFormat="1" ht="28.8" customHeight="1">
      <c r="B201" s="168"/>
      <c r="C201" s="169" t="s">
        <v>519</v>
      </c>
      <c r="D201" s="169" t="s">
        <v>136</v>
      </c>
      <c r="E201" s="170" t="s">
        <v>520</v>
      </c>
      <c r="F201" s="171" t="s">
        <v>521</v>
      </c>
      <c r="G201" s="172" t="s">
        <v>139</v>
      </c>
      <c r="H201" s="173">
        <v>1</v>
      </c>
      <c r="I201" s="174"/>
      <c r="J201" s="175">
        <f>ROUND(I201*H201,2)</f>
        <v>0</v>
      </c>
      <c r="K201" s="171" t="s">
        <v>5</v>
      </c>
      <c r="L201" s="38"/>
      <c r="M201" s="176" t="s">
        <v>5</v>
      </c>
      <c r="N201" s="177" t="s">
        <v>44</v>
      </c>
      <c r="O201" s="39"/>
      <c r="P201" s="178">
        <f>O201*H201</f>
        <v>0</v>
      </c>
      <c r="Q201" s="178">
        <v>0</v>
      </c>
      <c r="R201" s="178">
        <f>Q201*H201</f>
        <v>0</v>
      </c>
      <c r="S201" s="178">
        <v>0</v>
      </c>
      <c r="T201" s="179">
        <f>S201*H201</f>
        <v>0</v>
      </c>
      <c r="AR201" s="21" t="s">
        <v>206</v>
      </c>
      <c r="AT201" s="21" t="s">
        <v>136</v>
      </c>
      <c r="AU201" s="21" t="s">
        <v>135</v>
      </c>
      <c r="AY201" s="21" t="s">
        <v>130</v>
      </c>
      <c r="BE201" s="180">
        <f>IF(N201="základní",J201,0)</f>
        <v>0</v>
      </c>
      <c r="BF201" s="180">
        <f>IF(N201="snížená",J201,0)</f>
        <v>0</v>
      </c>
      <c r="BG201" s="180">
        <f>IF(N201="zákl. přenesená",J201,0)</f>
        <v>0</v>
      </c>
      <c r="BH201" s="180">
        <f>IF(N201="sníž. přenesená",J201,0)</f>
        <v>0</v>
      </c>
      <c r="BI201" s="180">
        <f>IF(N201="nulová",J201,0)</f>
        <v>0</v>
      </c>
      <c r="BJ201" s="21" t="s">
        <v>135</v>
      </c>
      <c r="BK201" s="180">
        <f>ROUND(I201*H201,2)</f>
        <v>0</v>
      </c>
      <c r="BL201" s="21" t="s">
        <v>206</v>
      </c>
      <c r="BM201" s="21" t="s">
        <v>522</v>
      </c>
    </row>
    <row r="202" spans="2:65" s="10" customFormat="1" ht="29.85" customHeight="1">
      <c r="B202" s="152"/>
      <c r="D202" s="165" t="s">
        <v>71</v>
      </c>
      <c r="E202" s="166" t="s">
        <v>523</v>
      </c>
      <c r="F202" s="166" t="s">
        <v>524</v>
      </c>
      <c r="I202" s="155"/>
      <c r="J202" s="167">
        <f>BK202</f>
        <v>0</v>
      </c>
      <c r="L202" s="152"/>
      <c r="M202" s="157"/>
      <c r="N202" s="158"/>
      <c r="O202" s="158"/>
      <c r="P202" s="159">
        <f>SUM(P203:P206)</f>
        <v>0</v>
      </c>
      <c r="Q202" s="158"/>
      <c r="R202" s="159">
        <f>SUM(R203:R206)</f>
        <v>4.3999999999999997E-2</v>
      </c>
      <c r="S202" s="158"/>
      <c r="T202" s="160">
        <f>SUM(T203:T206)</f>
        <v>0</v>
      </c>
      <c r="AR202" s="153" t="s">
        <v>135</v>
      </c>
      <c r="AT202" s="161" t="s">
        <v>71</v>
      </c>
      <c r="AU202" s="161" t="s">
        <v>24</v>
      </c>
      <c r="AY202" s="153" t="s">
        <v>130</v>
      </c>
      <c r="BK202" s="162">
        <f>SUM(BK203:BK206)</f>
        <v>0</v>
      </c>
    </row>
    <row r="203" spans="2:65" s="1" customFormat="1" ht="20.399999999999999" customHeight="1">
      <c r="B203" s="168"/>
      <c r="C203" s="169" t="s">
        <v>525</v>
      </c>
      <c r="D203" s="169" t="s">
        <v>136</v>
      </c>
      <c r="E203" s="170" t="s">
        <v>526</v>
      </c>
      <c r="F203" s="171" t="s">
        <v>527</v>
      </c>
      <c r="G203" s="172" t="s">
        <v>192</v>
      </c>
      <c r="H203" s="173">
        <v>40</v>
      </c>
      <c r="I203" s="174"/>
      <c r="J203" s="175">
        <f>ROUND(I203*H203,2)</f>
        <v>0</v>
      </c>
      <c r="K203" s="171" t="s">
        <v>5</v>
      </c>
      <c r="L203" s="38"/>
      <c r="M203" s="176" t="s">
        <v>5</v>
      </c>
      <c r="N203" s="177" t="s">
        <v>44</v>
      </c>
      <c r="O203" s="39"/>
      <c r="P203" s="178">
        <f>O203*H203</f>
        <v>0</v>
      </c>
      <c r="Q203" s="178">
        <v>0</v>
      </c>
      <c r="R203" s="178">
        <f>Q203*H203</f>
        <v>0</v>
      </c>
      <c r="S203" s="178">
        <v>0</v>
      </c>
      <c r="T203" s="179">
        <f>S203*H203</f>
        <v>0</v>
      </c>
      <c r="AR203" s="21" t="s">
        <v>206</v>
      </c>
      <c r="AT203" s="21" t="s">
        <v>136</v>
      </c>
      <c r="AU203" s="21" t="s">
        <v>135</v>
      </c>
      <c r="AY203" s="21" t="s">
        <v>130</v>
      </c>
      <c r="BE203" s="180">
        <f>IF(N203="základní",J203,0)</f>
        <v>0</v>
      </c>
      <c r="BF203" s="180">
        <f>IF(N203="snížená",J203,0)</f>
        <v>0</v>
      </c>
      <c r="BG203" s="180">
        <f>IF(N203="zákl. přenesená",J203,0)</f>
        <v>0</v>
      </c>
      <c r="BH203" s="180">
        <f>IF(N203="sníž. přenesená",J203,0)</f>
        <v>0</v>
      </c>
      <c r="BI203" s="180">
        <f>IF(N203="nulová",J203,0)</f>
        <v>0</v>
      </c>
      <c r="BJ203" s="21" t="s">
        <v>135</v>
      </c>
      <c r="BK203" s="180">
        <f>ROUND(I203*H203,2)</f>
        <v>0</v>
      </c>
      <c r="BL203" s="21" t="s">
        <v>206</v>
      </c>
      <c r="BM203" s="21" t="s">
        <v>528</v>
      </c>
    </row>
    <row r="204" spans="2:65" s="1" customFormat="1" ht="20.399999999999999" customHeight="1">
      <c r="B204" s="168"/>
      <c r="C204" s="191" t="s">
        <v>529</v>
      </c>
      <c r="D204" s="191" t="s">
        <v>363</v>
      </c>
      <c r="E204" s="192" t="s">
        <v>530</v>
      </c>
      <c r="F204" s="193" t="s">
        <v>531</v>
      </c>
      <c r="G204" s="194" t="s">
        <v>192</v>
      </c>
      <c r="H204" s="195">
        <v>40</v>
      </c>
      <c r="I204" s="196"/>
      <c r="J204" s="197">
        <f>ROUND(I204*H204,2)</f>
        <v>0</v>
      </c>
      <c r="K204" s="193" t="s">
        <v>140</v>
      </c>
      <c r="L204" s="198"/>
      <c r="M204" s="199" t="s">
        <v>5</v>
      </c>
      <c r="N204" s="200" t="s">
        <v>44</v>
      </c>
      <c r="O204" s="39"/>
      <c r="P204" s="178">
        <f>O204*H204</f>
        <v>0</v>
      </c>
      <c r="Q204" s="178">
        <v>1E-3</v>
      </c>
      <c r="R204" s="178">
        <f>Q204*H204</f>
        <v>0.04</v>
      </c>
      <c r="S204" s="178">
        <v>0</v>
      </c>
      <c r="T204" s="179">
        <f>S204*H204</f>
        <v>0</v>
      </c>
      <c r="AR204" s="21" t="s">
        <v>273</v>
      </c>
      <c r="AT204" s="21" t="s">
        <v>363</v>
      </c>
      <c r="AU204" s="21" t="s">
        <v>135</v>
      </c>
      <c r="AY204" s="21" t="s">
        <v>130</v>
      </c>
      <c r="BE204" s="180">
        <f>IF(N204="základní",J204,0)</f>
        <v>0</v>
      </c>
      <c r="BF204" s="180">
        <f>IF(N204="snížená",J204,0)</f>
        <v>0</v>
      </c>
      <c r="BG204" s="180">
        <f>IF(N204="zákl. přenesená",J204,0)</f>
        <v>0</v>
      </c>
      <c r="BH204" s="180">
        <f>IF(N204="sníž. přenesená",J204,0)</f>
        <v>0</v>
      </c>
      <c r="BI204" s="180">
        <f>IF(N204="nulová",J204,0)</f>
        <v>0</v>
      </c>
      <c r="BJ204" s="21" t="s">
        <v>135</v>
      </c>
      <c r="BK204" s="180">
        <f>ROUND(I204*H204,2)</f>
        <v>0</v>
      </c>
      <c r="BL204" s="21" t="s">
        <v>206</v>
      </c>
      <c r="BM204" s="21" t="s">
        <v>532</v>
      </c>
    </row>
    <row r="205" spans="2:65" s="1" customFormat="1" ht="28.8" customHeight="1">
      <c r="B205" s="168"/>
      <c r="C205" s="169" t="s">
        <v>533</v>
      </c>
      <c r="D205" s="169" t="s">
        <v>136</v>
      </c>
      <c r="E205" s="170" t="s">
        <v>534</v>
      </c>
      <c r="F205" s="171" t="s">
        <v>535</v>
      </c>
      <c r="G205" s="172" t="s">
        <v>192</v>
      </c>
      <c r="H205" s="173">
        <v>4</v>
      </c>
      <c r="I205" s="174"/>
      <c r="J205" s="175">
        <f>ROUND(I205*H205,2)</f>
        <v>0</v>
      </c>
      <c r="K205" s="171" t="s">
        <v>5</v>
      </c>
      <c r="L205" s="38"/>
      <c r="M205" s="176" t="s">
        <v>5</v>
      </c>
      <c r="N205" s="177" t="s">
        <v>44</v>
      </c>
      <c r="O205" s="39"/>
      <c r="P205" s="178">
        <f>O205*H205</f>
        <v>0</v>
      </c>
      <c r="Q205" s="178">
        <v>0</v>
      </c>
      <c r="R205" s="178">
        <f>Q205*H205</f>
        <v>0</v>
      </c>
      <c r="S205" s="178">
        <v>0</v>
      </c>
      <c r="T205" s="179">
        <f>S205*H205</f>
        <v>0</v>
      </c>
      <c r="AR205" s="21" t="s">
        <v>206</v>
      </c>
      <c r="AT205" s="21" t="s">
        <v>136</v>
      </c>
      <c r="AU205" s="21" t="s">
        <v>135</v>
      </c>
      <c r="AY205" s="21" t="s">
        <v>130</v>
      </c>
      <c r="BE205" s="180">
        <f>IF(N205="základní",J205,0)</f>
        <v>0</v>
      </c>
      <c r="BF205" s="180">
        <f>IF(N205="snížená",J205,0)</f>
        <v>0</v>
      </c>
      <c r="BG205" s="180">
        <f>IF(N205="zákl. přenesená",J205,0)</f>
        <v>0</v>
      </c>
      <c r="BH205" s="180">
        <f>IF(N205="sníž. přenesená",J205,0)</f>
        <v>0</v>
      </c>
      <c r="BI205" s="180">
        <f>IF(N205="nulová",J205,0)</f>
        <v>0</v>
      </c>
      <c r="BJ205" s="21" t="s">
        <v>135</v>
      </c>
      <c r="BK205" s="180">
        <f>ROUND(I205*H205,2)</f>
        <v>0</v>
      </c>
      <c r="BL205" s="21" t="s">
        <v>206</v>
      </c>
      <c r="BM205" s="21" t="s">
        <v>536</v>
      </c>
    </row>
    <row r="206" spans="2:65" s="1" customFormat="1" ht="20.399999999999999" customHeight="1">
      <c r="B206" s="168"/>
      <c r="C206" s="191" t="s">
        <v>537</v>
      </c>
      <c r="D206" s="191" t="s">
        <v>363</v>
      </c>
      <c r="E206" s="192" t="s">
        <v>538</v>
      </c>
      <c r="F206" s="193" t="s">
        <v>539</v>
      </c>
      <c r="G206" s="194" t="s">
        <v>192</v>
      </c>
      <c r="H206" s="195">
        <v>4</v>
      </c>
      <c r="I206" s="196"/>
      <c r="J206" s="197">
        <f>ROUND(I206*H206,2)</f>
        <v>0</v>
      </c>
      <c r="K206" s="193" t="s">
        <v>5</v>
      </c>
      <c r="L206" s="198"/>
      <c r="M206" s="199" t="s">
        <v>5</v>
      </c>
      <c r="N206" s="200" t="s">
        <v>44</v>
      </c>
      <c r="O206" s="39"/>
      <c r="P206" s="178">
        <f>O206*H206</f>
        <v>0</v>
      </c>
      <c r="Q206" s="178">
        <v>1E-3</v>
      </c>
      <c r="R206" s="178">
        <f>Q206*H206</f>
        <v>4.0000000000000001E-3</v>
      </c>
      <c r="S206" s="178">
        <v>0</v>
      </c>
      <c r="T206" s="179">
        <f>S206*H206</f>
        <v>0</v>
      </c>
      <c r="AR206" s="21" t="s">
        <v>273</v>
      </c>
      <c r="AT206" s="21" t="s">
        <v>363</v>
      </c>
      <c r="AU206" s="21" t="s">
        <v>135</v>
      </c>
      <c r="AY206" s="21" t="s">
        <v>130</v>
      </c>
      <c r="BE206" s="180">
        <f>IF(N206="základní",J206,0)</f>
        <v>0</v>
      </c>
      <c r="BF206" s="180">
        <f>IF(N206="snížená",J206,0)</f>
        <v>0</v>
      </c>
      <c r="BG206" s="180">
        <f>IF(N206="zákl. přenesená",J206,0)</f>
        <v>0</v>
      </c>
      <c r="BH206" s="180">
        <f>IF(N206="sníž. přenesená",J206,0)</f>
        <v>0</v>
      </c>
      <c r="BI206" s="180">
        <f>IF(N206="nulová",J206,0)</f>
        <v>0</v>
      </c>
      <c r="BJ206" s="21" t="s">
        <v>135</v>
      </c>
      <c r="BK206" s="180">
        <f>ROUND(I206*H206,2)</f>
        <v>0</v>
      </c>
      <c r="BL206" s="21" t="s">
        <v>206</v>
      </c>
      <c r="BM206" s="21" t="s">
        <v>540</v>
      </c>
    </row>
    <row r="207" spans="2:65" s="10" customFormat="1" ht="29.85" customHeight="1">
      <c r="B207" s="152"/>
      <c r="D207" s="165" t="s">
        <v>71</v>
      </c>
      <c r="E207" s="166" t="s">
        <v>541</v>
      </c>
      <c r="F207" s="166" t="s">
        <v>542</v>
      </c>
      <c r="I207" s="155"/>
      <c r="J207" s="167">
        <f>BK207</f>
        <v>0</v>
      </c>
      <c r="L207" s="152"/>
      <c r="M207" s="157"/>
      <c r="N207" s="158"/>
      <c r="O207" s="158"/>
      <c r="P207" s="159">
        <f>SUM(P208:P211)</f>
        <v>0</v>
      </c>
      <c r="Q207" s="158"/>
      <c r="R207" s="159">
        <f>SUM(R208:R211)</f>
        <v>3.0000000000000003E-4</v>
      </c>
      <c r="S207" s="158"/>
      <c r="T207" s="160">
        <f>SUM(T208:T211)</f>
        <v>0</v>
      </c>
      <c r="AR207" s="153" t="s">
        <v>135</v>
      </c>
      <c r="AT207" s="161" t="s">
        <v>71</v>
      </c>
      <c r="AU207" s="161" t="s">
        <v>24</v>
      </c>
      <c r="AY207" s="153" t="s">
        <v>130</v>
      </c>
      <c r="BK207" s="162">
        <f>SUM(BK208:BK211)</f>
        <v>0</v>
      </c>
    </row>
    <row r="208" spans="2:65" s="1" customFormat="1" ht="20.399999999999999" customHeight="1">
      <c r="B208" s="168"/>
      <c r="C208" s="169" t="s">
        <v>543</v>
      </c>
      <c r="D208" s="169" t="s">
        <v>136</v>
      </c>
      <c r="E208" s="170" t="s">
        <v>544</v>
      </c>
      <c r="F208" s="171" t="s">
        <v>545</v>
      </c>
      <c r="G208" s="172" t="s">
        <v>139</v>
      </c>
      <c r="H208" s="173">
        <v>8</v>
      </c>
      <c r="I208" s="174"/>
      <c r="J208" s="175">
        <f>ROUND(I208*H208,2)</f>
        <v>0</v>
      </c>
      <c r="K208" s="171" t="s">
        <v>5</v>
      </c>
      <c r="L208" s="38"/>
      <c r="M208" s="176" t="s">
        <v>5</v>
      </c>
      <c r="N208" s="177" t="s">
        <v>44</v>
      </c>
      <c r="O208" s="39"/>
      <c r="P208" s="178">
        <f>O208*H208</f>
        <v>0</v>
      </c>
      <c r="Q208" s="178">
        <v>0</v>
      </c>
      <c r="R208" s="178">
        <f>Q208*H208</f>
        <v>0</v>
      </c>
      <c r="S208" s="178">
        <v>0</v>
      </c>
      <c r="T208" s="179">
        <f>S208*H208</f>
        <v>0</v>
      </c>
      <c r="AR208" s="21" t="s">
        <v>206</v>
      </c>
      <c r="AT208" s="21" t="s">
        <v>136</v>
      </c>
      <c r="AU208" s="21" t="s">
        <v>135</v>
      </c>
      <c r="AY208" s="21" t="s">
        <v>130</v>
      </c>
      <c r="BE208" s="180">
        <f>IF(N208="základní",J208,0)</f>
        <v>0</v>
      </c>
      <c r="BF208" s="180">
        <f>IF(N208="snížená",J208,0)</f>
        <v>0</v>
      </c>
      <c r="BG208" s="180">
        <f>IF(N208="zákl. přenesená",J208,0)</f>
        <v>0</v>
      </c>
      <c r="BH208" s="180">
        <f>IF(N208="sníž. přenesená",J208,0)</f>
        <v>0</v>
      </c>
      <c r="BI208" s="180">
        <f>IF(N208="nulová",J208,0)</f>
        <v>0</v>
      </c>
      <c r="BJ208" s="21" t="s">
        <v>135</v>
      </c>
      <c r="BK208" s="180">
        <f>ROUND(I208*H208,2)</f>
        <v>0</v>
      </c>
      <c r="BL208" s="21" t="s">
        <v>206</v>
      </c>
      <c r="BM208" s="21" t="s">
        <v>546</v>
      </c>
    </row>
    <row r="209" spans="2:65" s="1" customFormat="1" ht="20.399999999999999" customHeight="1">
      <c r="B209" s="168"/>
      <c r="C209" s="191" t="s">
        <v>547</v>
      </c>
      <c r="D209" s="191" t="s">
        <v>363</v>
      </c>
      <c r="E209" s="192" t="s">
        <v>548</v>
      </c>
      <c r="F209" s="193" t="s">
        <v>549</v>
      </c>
      <c r="G209" s="194" t="s">
        <v>139</v>
      </c>
      <c r="H209" s="195">
        <v>8</v>
      </c>
      <c r="I209" s="196"/>
      <c r="J209" s="197">
        <f>ROUND(I209*H209,2)</f>
        <v>0</v>
      </c>
      <c r="K209" s="193" t="s">
        <v>5</v>
      </c>
      <c r="L209" s="198"/>
      <c r="M209" s="199" t="s">
        <v>5</v>
      </c>
      <c r="N209" s="200" t="s">
        <v>44</v>
      </c>
      <c r="O209" s="39"/>
      <c r="P209" s="178">
        <f>O209*H209</f>
        <v>0</v>
      </c>
      <c r="Q209" s="178">
        <v>3.0000000000000001E-5</v>
      </c>
      <c r="R209" s="178">
        <f>Q209*H209</f>
        <v>2.4000000000000001E-4</v>
      </c>
      <c r="S209" s="178">
        <v>0</v>
      </c>
      <c r="T209" s="179">
        <f>S209*H209</f>
        <v>0</v>
      </c>
      <c r="AR209" s="21" t="s">
        <v>273</v>
      </c>
      <c r="AT209" s="21" t="s">
        <v>363</v>
      </c>
      <c r="AU209" s="21" t="s">
        <v>135</v>
      </c>
      <c r="AY209" s="21" t="s">
        <v>130</v>
      </c>
      <c r="BE209" s="180">
        <f>IF(N209="základní",J209,0)</f>
        <v>0</v>
      </c>
      <c r="BF209" s="180">
        <f>IF(N209="snížená",J209,0)</f>
        <v>0</v>
      </c>
      <c r="BG209" s="180">
        <f>IF(N209="zákl. přenesená",J209,0)</f>
        <v>0</v>
      </c>
      <c r="BH209" s="180">
        <f>IF(N209="sníž. přenesená",J209,0)</f>
        <v>0</v>
      </c>
      <c r="BI209" s="180">
        <f>IF(N209="nulová",J209,0)</f>
        <v>0</v>
      </c>
      <c r="BJ209" s="21" t="s">
        <v>135</v>
      </c>
      <c r="BK209" s="180">
        <f>ROUND(I209*H209,2)</f>
        <v>0</v>
      </c>
      <c r="BL209" s="21" t="s">
        <v>206</v>
      </c>
      <c r="BM209" s="21" t="s">
        <v>550</v>
      </c>
    </row>
    <row r="210" spans="2:65" s="1" customFormat="1" ht="20.399999999999999" customHeight="1">
      <c r="B210" s="168"/>
      <c r="C210" s="169" t="s">
        <v>551</v>
      </c>
      <c r="D210" s="169" t="s">
        <v>136</v>
      </c>
      <c r="E210" s="170" t="s">
        <v>552</v>
      </c>
      <c r="F210" s="171" t="s">
        <v>553</v>
      </c>
      <c r="G210" s="172" t="s">
        <v>139</v>
      </c>
      <c r="H210" s="173">
        <v>2</v>
      </c>
      <c r="I210" s="174"/>
      <c r="J210" s="175">
        <f>ROUND(I210*H210,2)</f>
        <v>0</v>
      </c>
      <c r="K210" s="171" t="s">
        <v>5</v>
      </c>
      <c r="L210" s="38"/>
      <c r="M210" s="176" t="s">
        <v>5</v>
      </c>
      <c r="N210" s="177" t="s">
        <v>44</v>
      </c>
      <c r="O210" s="39"/>
      <c r="P210" s="178">
        <f>O210*H210</f>
        <v>0</v>
      </c>
      <c r="Q210" s="178">
        <v>0</v>
      </c>
      <c r="R210" s="178">
        <f>Q210*H210</f>
        <v>0</v>
      </c>
      <c r="S210" s="178">
        <v>0</v>
      </c>
      <c r="T210" s="179">
        <f>S210*H210</f>
        <v>0</v>
      </c>
      <c r="AR210" s="21" t="s">
        <v>206</v>
      </c>
      <c r="AT210" s="21" t="s">
        <v>136</v>
      </c>
      <c r="AU210" s="21" t="s">
        <v>135</v>
      </c>
      <c r="AY210" s="21" t="s">
        <v>130</v>
      </c>
      <c r="BE210" s="180">
        <f>IF(N210="základní",J210,0)</f>
        <v>0</v>
      </c>
      <c r="BF210" s="180">
        <f>IF(N210="snížená",J210,0)</f>
        <v>0</v>
      </c>
      <c r="BG210" s="180">
        <f>IF(N210="zákl. přenesená",J210,0)</f>
        <v>0</v>
      </c>
      <c r="BH210" s="180">
        <f>IF(N210="sníž. přenesená",J210,0)</f>
        <v>0</v>
      </c>
      <c r="BI210" s="180">
        <f>IF(N210="nulová",J210,0)</f>
        <v>0</v>
      </c>
      <c r="BJ210" s="21" t="s">
        <v>135</v>
      </c>
      <c r="BK210" s="180">
        <f>ROUND(I210*H210,2)</f>
        <v>0</v>
      </c>
      <c r="BL210" s="21" t="s">
        <v>206</v>
      </c>
      <c r="BM210" s="21" t="s">
        <v>554</v>
      </c>
    </row>
    <row r="211" spans="2:65" s="1" customFormat="1" ht="20.399999999999999" customHeight="1">
      <c r="B211" s="168"/>
      <c r="C211" s="191" t="s">
        <v>555</v>
      </c>
      <c r="D211" s="191" t="s">
        <v>363</v>
      </c>
      <c r="E211" s="192" t="s">
        <v>548</v>
      </c>
      <c r="F211" s="193" t="s">
        <v>549</v>
      </c>
      <c r="G211" s="194" t="s">
        <v>139</v>
      </c>
      <c r="H211" s="195">
        <v>2</v>
      </c>
      <c r="I211" s="196"/>
      <c r="J211" s="197">
        <f>ROUND(I211*H211,2)</f>
        <v>0</v>
      </c>
      <c r="K211" s="193" t="s">
        <v>5</v>
      </c>
      <c r="L211" s="198"/>
      <c r="M211" s="199" t="s">
        <v>5</v>
      </c>
      <c r="N211" s="200" t="s">
        <v>44</v>
      </c>
      <c r="O211" s="39"/>
      <c r="P211" s="178">
        <f>O211*H211</f>
        <v>0</v>
      </c>
      <c r="Q211" s="178">
        <v>3.0000000000000001E-5</v>
      </c>
      <c r="R211" s="178">
        <f>Q211*H211</f>
        <v>6.0000000000000002E-5</v>
      </c>
      <c r="S211" s="178">
        <v>0</v>
      </c>
      <c r="T211" s="179">
        <f>S211*H211</f>
        <v>0</v>
      </c>
      <c r="AR211" s="21" t="s">
        <v>273</v>
      </c>
      <c r="AT211" s="21" t="s">
        <v>363</v>
      </c>
      <c r="AU211" s="21" t="s">
        <v>135</v>
      </c>
      <c r="AY211" s="21" t="s">
        <v>130</v>
      </c>
      <c r="BE211" s="180">
        <f>IF(N211="základní",J211,0)</f>
        <v>0</v>
      </c>
      <c r="BF211" s="180">
        <f>IF(N211="snížená",J211,0)</f>
        <v>0</v>
      </c>
      <c r="BG211" s="180">
        <f>IF(N211="zákl. přenesená",J211,0)</f>
        <v>0</v>
      </c>
      <c r="BH211" s="180">
        <f>IF(N211="sníž. přenesená",J211,0)</f>
        <v>0</v>
      </c>
      <c r="BI211" s="180">
        <f>IF(N211="nulová",J211,0)</f>
        <v>0</v>
      </c>
      <c r="BJ211" s="21" t="s">
        <v>135</v>
      </c>
      <c r="BK211" s="180">
        <f>ROUND(I211*H211,2)</f>
        <v>0</v>
      </c>
      <c r="BL211" s="21" t="s">
        <v>206</v>
      </c>
      <c r="BM211" s="21" t="s">
        <v>556</v>
      </c>
    </row>
    <row r="212" spans="2:65" s="10" customFormat="1" ht="29.85" customHeight="1">
      <c r="B212" s="152"/>
      <c r="D212" s="165" t="s">
        <v>71</v>
      </c>
      <c r="E212" s="166" t="s">
        <v>557</v>
      </c>
      <c r="F212" s="166" t="s">
        <v>558</v>
      </c>
      <c r="I212" s="155"/>
      <c r="J212" s="167">
        <f>BK212</f>
        <v>0</v>
      </c>
      <c r="L212" s="152"/>
      <c r="M212" s="157"/>
      <c r="N212" s="158"/>
      <c r="O212" s="158"/>
      <c r="P212" s="159">
        <f>SUM(P213:P226)</f>
        <v>0</v>
      </c>
      <c r="Q212" s="158"/>
      <c r="R212" s="159">
        <f>SUM(R213:R226)</f>
        <v>0.24218999999999999</v>
      </c>
      <c r="S212" s="158"/>
      <c r="T212" s="160">
        <f>SUM(T213:T226)</f>
        <v>0.19062499999999999</v>
      </c>
      <c r="AR212" s="153" t="s">
        <v>135</v>
      </c>
      <c r="AT212" s="161" t="s">
        <v>71</v>
      </c>
      <c r="AU212" s="161" t="s">
        <v>24</v>
      </c>
      <c r="AY212" s="153" t="s">
        <v>130</v>
      </c>
      <c r="BK212" s="162">
        <f>SUM(BK213:BK226)</f>
        <v>0</v>
      </c>
    </row>
    <row r="213" spans="2:65" s="1" customFormat="1" ht="28.8" customHeight="1">
      <c r="B213" s="168"/>
      <c r="C213" s="169" t="s">
        <v>559</v>
      </c>
      <c r="D213" s="169" t="s">
        <v>136</v>
      </c>
      <c r="E213" s="170" t="s">
        <v>560</v>
      </c>
      <c r="F213" s="171" t="s">
        <v>561</v>
      </c>
      <c r="G213" s="172" t="s">
        <v>172</v>
      </c>
      <c r="H213" s="173">
        <v>2.7</v>
      </c>
      <c r="I213" s="174"/>
      <c r="J213" s="175">
        <f>ROUND(I213*H213,2)</f>
        <v>0</v>
      </c>
      <c r="K213" s="171" t="s">
        <v>140</v>
      </c>
      <c r="L213" s="38"/>
      <c r="M213" s="176" t="s">
        <v>5</v>
      </c>
      <c r="N213" s="177" t="s">
        <v>44</v>
      </c>
      <c r="O213" s="39"/>
      <c r="P213" s="178">
        <f>O213*H213</f>
        <v>0</v>
      </c>
      <c r="Q213" s="178">
        <v>2.7900000000000001E-2</v>
      </c>
      <c r="R213" s="178">
        <f>Q213*H213</f>
        <v>7.5330000000000008E-2</v>
      </c>
      <c r="S213" s="178">
        <v>0</v>
      </c>
      <c r="T213" s="179">
        <f>S213*H213</f>
        <v>0</v>
      </c>
      <c r="AR213" s="21" t="s">
        <v>206</v>
      </c>
      <c r="AT213" s="21" t="s">
        <v>136</v>
      </c>
      <c r="AU213" s="21" t="s">
        <v>135</v>
      </c>
      <c r="AY213" s="21" t="s">
        <v>130</v>
      </c>
      <c r="BE213" s="180">
        <f>IF(N213="základní",J213,0)</f>
        <v>0</v>
      </c>
      <c r="BF213" s="180">
        <f>IF(N213="snížená",J213,0)</f>
        <v>0</v>
      </c>
      <c r="BG213" s="180">
        <f>IF(N213="zákl. přenesená",J213,0)</f>
        <v>0</v>
      </c>
      <c r="BH213" s="180">
        <f>IF(N213="sníž. přenesená",J213,0)</f>
        <v>0</v>
      </c>
      <c r="BI213" s="180">
        <f>IF(N213="nulová",J213,0)</f>
        <v>0</v>
      </c>
      <c r="BJ213" s="21" t="s">
        <v>135</v>
      </c>
      <c r="BK213" s="180">
        <f>ROUND(I213*H213,2)</f>
        <v>0</v>
      </c>
      <c r="BL213" s="21" t="s">
        <v>206</v>
      </c>
      <c r="BM213" s="21" t="s">
        <v>562</v>
      </c>
    </row>
    <row r="214" spans="2:65" s="11" customFormat="1">
      <c r="B214" s="181"/>
      <c r="D214" s="182" t="s">
        <v>194</v>
      </c>
      <c r="E214" s="183" t="s">
        <v>5</v>
      </c>
      <c r="F214" s="184" t="s">
        <v>563</v>
      </c>
      <c r="H214" s="185">
        <v>2.7</v>
      </c>
      <c r="I214" s="186"/>
      <c r="L214" s="181"/>
      <c r="M214" s="187"/>
      <c r="N214" s="188"/>
      <c r="O214" s="188"/>
      <c r="P214" s="188"/>
      <c r="Q214" s="188"/>
      <c r="R214" s="188"/>
      <c r="S214" s="188"/>
      <c r="T214" s="189"/>
      <c r="AT214" s="190" t="s">
        <v>194</v>
      </c>
      <c r="AU214" s="190" t="s">
        <v>135</v>
      </c>
      <c r="AV214" s="11" t="s">
        <v>135</v>
      </c>
      <c r="AW214" s="11" t="s">
        <v>35</v>
      </c>
      <c r="AX214" s="11" t="s">
        <v>24</v>
      </c>
      <c r="AY214" s="190" t="s">
        <v>130</v>
      </c>
    </row>
    <row r="215" spans="2:65" s="1" customFormat="1" ht="20.399999999999999" customHeight="1">
      <c r="B215" s="168"/>
      <c r="C215" s="169" t="s">
        <v>564</v>
      </c>
      <c r="D215" s="169" t="s">
        <v>136</v>
      </c>
      <c r="E215" s="170" t="s">
        <v>565</v>
      </c>
      <c r="F215" s="171" t="s">
        <v>566</v>
      </c>
      <c r="G215" s="172" t="s">
        <v>192</v>
      </c>
      <c r="H215" s="173">
        <v>1</v>
      </c>
      <c r="I215" s="174"/>
      <c r="J215" s="175">
        <f t="shared" ref="J215:J226" si="44">ROUND(I215*H215,2)</f>
        <v>0</v>
      </c>
      <c r="K215" s="171" t="s">
        <v>140</v>
      </c>
      <c r="L215" s="38"/>
      <c r="M215" s="176" t="s">
        <v>5</v>
      </c>
      <c r="N215" s="177" t="s">
        <v>44</v>
      </c>
      <c r="O215" s="39"/>
      <c r="P215" s="178">
        <f t="shared" ref="P215:P226" si="45">O215*H215</f>
        <v>0</v>
      </c>
      <c r="Q215" s="178">
        <v>0</v>
      </c>
      <c r="R215" s="178">
        <f t="shared" ref="R215:R226" si="46">Q215*H215</f>
        <v>0</v>
      </c>
      <c r="S215" s="178">
        <v>0</v>
      </c>
      <c r="T215" s="179">
        <f t="shared" ref="T215:T226" si="47">S215*H215</f>
        <v>0</v>
      </c>
      <c r="AR215" s="21" t="s">
        <v>206</v>
      </c>
      <c r="AT215" s="21" t="s">
        <v>136</v>
      </c>
      <c r="AU215" s="21" t="s">
        <v>135</v>
      </c>
      <c r="AY215" s="21" t="s">
        <v>130</v>
      </c>
      <c r="BE215" s="180">
        <f t="shared" ref="BE215:BE226" si="48">IF(N215="základní",J215,0)</f>
        <v>0</v>
      </c>
      <c r="BF215" s="180">
        <f t="shared" ref="BF215:BF226" si="49">IF(N215="snížená",J215,0)</f>
        <v>0</v>
      </c>
      <c r="BG215" s="180">
        <f t="shared" ref="BG215:BG226" si="50">IF(N215="zákl. přenesená",J215,0)</f>
        <v>0</v>
      </c>
      <c r="BH215" s="180">
        <f t="shared" ref="BH215:BH226" si="51">IF(N215="sníž. přenesená",J215,0)</f>
        <v>0</v>
      </c>
      <c r="BI215" s="180">
        <f t="shared" ref="BI215:BI226" si="52">IF(N215="nulová",J215,0)</f>
        <v>0</v>
      </c>
      <c r="BJ215" s="21" t="s">
        <v>135</v>
      </c>
      <c r="BK215" s="180">
        <f t="shared" ref="BK215:BK226" si="53">ROUND(I215*H215,2)</f>
        <v>0</v>
      </c>
      <c r="BL215" s="21" t="s">
        <v>206</v>
      </c>
      <c r="BM215" s="21" t="s">
        <v>567</v>
      </c>
    </row>
    <row r="216" spans="2:65" s="1" customFormat="1" ht="20.399999999999999" customHeight="1">
      <c r="B216" s="168"/>
      <c r="C216" s="169" t="s">
        <v>568</v>
      </c>
      <c r="D216" s="169" t="s">
        <v>136</v>
      </c>
      <c r="E216" s="170" t="s">
        <v>569</v>
      </c>
      <c r="F216" s="171" t="s">
        <v>570</v>
      </c>
      <c r="G216" s="172" t="s">
        <v>172</v>
      </c>
      <c r="H216" s="173">
        <v>2.7</v>
      </c>
      <c r="I216" s="174"/>
      <c r="J216" s="175">
        <f t="shared" si="44"/>
        <v>0</v>
      </c>
      <c r="K216" s="171" t="s">
        <v>140</v>
      </c>
      <c r="L216" s="38"/>
      <c r="M216" s="176" t="s">
        <v>5</v>
      </c>
      <c r="N216" s="177" t="s">
        <v>44</v>
      </c>
      <c r="O216" s="39"/>
      <c r="P216" s="178">
        <f t="shared" si="45"/>
        <v>0</v>
      </c>
      <c r="Q216" s="178">
        <v>2.0000000000000001E-4</v>
      </c>
      <c r="R216" s="178">
        <f t="shared" si="46"/>
        <v>5.4000000000000012E-4</v>
      </c>
      <c r="S216" s="178">
        <v>0</v>
      </c>
      <c r="T216" s="179">
        <f t="shared" si="47"/>
        <v>0</v>
      </c>
      <c r="AR216" s="21" t="s">
        <v>206</v>
      </c>
      <c r="AT216" s="21" t="s">
        <v>136</v>
      </c>
      <c r="AU216" s="21" t="s">
        <v>135</v>
      </c>
      <c r="AY216" s="21" t="s">
        <v>130</v>
      </c>
      <c r="BE216" s="180">
        <f t="shared" si="48"/>
        <v>0</v>
      </c>
      <c r="BF216" s="180">
        <f t="shared" si="49"/>
        <v>0</v>
      </c>
      <c r="BG216" s="180">
        <f t="shared" si="50"/>
        <v>0</v>
      </c>
      <c r="BH216" s="180">
        <f t="shared" si="51"/>
        <v>0</v>
      </c>
      <c r="BI216" s="180">
        <f t="shared" si="52"/>
        <v>0</v>
      </c>
      <c r="BJ216" s="21" t="s">
        <v>135</v>
      </c>
      <c r="BK216" s="180">
        <f t="shared" si="53"/>
        <v>0</v>
      </c>
      <c r="BL216" s="21" t="s">
        <v>206</v>
      </c>
      <c r="BM216" s="21" t="s">
        <v>571</v>
      </c>
    </row>
    <row r="217" spans="2:65" s="1" customFormat="1" ht="28.8" customHeight="1">
      <c r="B217" s="168"/>
      <c r="C217" s="169" t="s">
        <v>572</v>
      </c>
      <c r="D217" s="169" t="s">
        <v>136</v>
      </c>
      <c r="E217" s="170" t="s">
        <v>573</v>
      </c>
      <c r="F217" s="171" t="s">
        <v>574</v>
      </c>
      <c r="G217" s="172" t="s">
        <v>192</v>
      </c>
      <c r="H217" s="173">
        <v>1</v>
      </c>
      <c r="I217" s="174"/>
      <c r="J217" s="175">
        <f t="shared" si="44"/>
        <v>0</v>
      </c>
      <c r="K217" s="171" t="s">
        <v>140</v>
      </c>
      <c r="L217" s="38"/>
      <c r="M217" s="176" t="s">
        <v>5</v>
      </c>
      <c r="N217" s="177" t="s">
        <v>44</v>
      </c>
      <c r="O217" s="39"/>
      <c r="P217" s="178">
        <f t="shared" si="45"/>
        <v>0</v>
      </c>
      <c r="Q217" s="178">
        <v>4.0000000000000003E-5</v>
      </c>
      <c r="R217" s="178">
        <f t="shared" si="46"/>
        <v>4.0000000000000003E-5</v>
      </c>
      <c r="S217" s="178">
        <v>0</v>
      </c>
      <c r="T217" s="179">
        <f t="shared" si="47"/>
        <v>0</v>
      </c>
      <c r="AR217" s="21" t="s">
        <v>206</v>
      </c>
      <c r="AT217" s="21" t="s">
        <v>136</v>
      </c>
      <c r="AU217" s="21" t="s">
        <v>135</v>
      </c>
      <c r="AY217" s="21" t="s">
        <v>130</v>
      </c>
      <c r="BE217" s="180">
        <f t="shared" si="48"/>
        <v>0</v>
      </c>
      <c r="BF217" s="180">
        <f t="shared" si="49"/>
        <v>0</v>
      </c>
      <c r="BG217" s="180">
        <f t="shared" si="50"/>
        <v>0</v>
      </c>
      <c r="BH217" s="180">
        <f t="shared" si="51"/>
        <v>0</v>
      </c>
      <c r="BI217" s="180">
        <f t="shared" si="52"/>
        <v>0</v>
      </c>
      <c r="BJ217" s="21" t="s">
        <v>135</v>
      </c>
      <c r="BK217" s="180">
        <f t="shared" si="53"/>
        <v>0</v>
      </c>
      <c r="BL217" s="21" t="s">
        <v>206</v>
      </c>
      <c r="BM217" s="21" t="s">
        <v>575</v>
      </c>
    </row>
    <row r="218" spans="2:65" s="1" customFormat="1" ht="20.399999999999999" customHeight="1">
      <c r="B218" s="168"/>
      <c r="C218" s="169" t="s">
        <v>576</v>
      </c>
      <c r="D218" s="169" t="s">
        <v>136</v>
      </c>
      <c r="E218" s="170" t="s">
        <v>577</v>
      </c>
      <c r="F218" s="171" t="s">
        <v>578</v>
      </c>
      <c r="G218" s="172" t="s">
        <v>192</v>
      </c>
      <c r="H218" s="173">
        <v>5</v>
      </c>
      <c r="I218" s="174"/>
      <c r="J218" s="175">
        <f t="shared" si="44"/>
        <v>0</v>
      </c>
      <c r="K218" s="171" t="s">
        <v>140</v>
      </c>
      <c r="L218" s="38"/>
      <c r="M218" s="176" t="s">
        <v>5</v>
      </c>
      <c r="N218" s="177" t="s">
        <v>44</v>
      </c>
      <c r="O218" s="39"/>
      <c r="P218" s="178">
        <f t="shared" si="45"/>
        <v>0</v>
      </c>
      <c r="Q218" s="178">
        <v>3.6000000000000002E-4</v>
      </c>
      <c r="R218" s="178">
        <f t="shared" si="46"/>
        <v>1.8000000000000002E-3</v>
      </c>
      <c r="S218" s="178">
        <v>0</v>
      </c>
      <c r="T218" s="179">
        <f t="shared" si="47"/>
        <v>0</v>
      </c>
      <c r="AR218" s="21" t="s">
        <v>206</v>
      </c>
      <c r="AT218" s="21" t="s">
        <v>136</v>
      </c>
      <c r="AU218" s="21" t="s">
        <v>135</v>
      </c>
      <c r="AY218" s="21" t="s">
        <v>130</v>
      </c>
      <c r="BE218" s="180">
        <f t="shared" si="48"/>
        <v>0</v>
      </c>
      <c r="BF218" s="180">
        <f t="shared" si="49"/>
        <v>0</v>
      </c>
      <c r="BG218" s="180">
        <f t="shared" si="50"/>
        <v>0</v>
      </c>
      <c r="BH218" s="180">
        <f t="shared" si="51"/>
        <v>0</v>
      </c>
      <c r="BI218" s="180">
        <f t="shared" si="52"/>
        <v>0</v>
      </c>
      <c r="BJ218" s="21" t="s">
        <v>135</v>
      </c>
      <c r="BK218" s="180">
        <f t="shared" si="53"/>
        <v>0</v>
      </c>
      <c r="BL218" s="21" t="s">
        <v>206</v>
      </c>
      <c r="BM218" s="21" t="s">
        <v>579</v>
      </c>
    </row>
    <row r="219" spans="2:65" s="1" customFormat="1" ht="28.8" customHeight="1">
      <c r="B219" s="168"/>
      <c r="C219" s="169" t="s">
        <v>580</v>
      </c>
      <c r="D219" s="169" t="s">
        <v>136</v>
      </c>
      <c r="E219" s="170" t="s">
        <v>581</v>
      </c>
      <c r="F219" s="171" t="s">
        <v>582</v>
      </c>
      <c r="G219" s="172" t="s">
        <v>172</v>
      </c>
      <c r="H219" s="173">
        <v>2.7</v>
      </c>
      <c r="I219" s="174"/>
      <c r="J219" s="175">
        <f t="shared" si="44"/>
        <v>0</v>
      </c>
      <c r="K219" s="171" t="s">
        <v>140</v>
      </c>
      <c r="L219" s="38"/>
      <c r="M219" s="176" t="s">
        <v>5</v>
      </c>
      <c r="N219" s="177" t="s">
        <v>44</v>
      </c>
      <c r="O219" s="39"/>
      <c r="P219" s="178">
        <f t="shared" si="45"/>
        <v>0</v>
      </c>
      <c r="Q219" s="178">
        <v>0</v>
      </c>
      <c r="R219" s="178">
        <f t="shared" si="46"/>
        <v>0</v>
      </c>
      <c r="S219" s="178">
        <v>3.175E-2</v>
      </c>
      <c r="T219" s="179">
        <f t="shared" si="47"/>
        <v>8.572500000000001E-2</v>
      </c>
      <c r="AR219" s="21" t="s">
        <v>206</v>
      </c>
      <c r="AT219" s="21" t="s">
        <v>136</v>
      </c>
      <c r="AU219" s="21" t="s">
        <v>135</v>
      </c>
      <c r="AY219" s="21" t="s">
        <v>130</v>
      </c>
      <c r="BE219" s="180">
        <f t="shared" si="48"/>
        <v>0</v>
      </c>
      <c r="BF219" s="180">
        <f t="shared" si="49"/>
        <v>0</v>
      </c>
      <c r="BG219" s="180">
        <f t="shared" si="50"/>
        <v>0</v>
      </c>
      <c r="BH219" s="180">
        <f t="shared" si="51"/>
        <v>0</v>
      </c>
      <c r="BI219" s="180">
        <f t="shared" si="52"/>
        <v>0</v>
      </c>
      <c r="BJ219" s="21" t="s">
        <v>135</v>
      </c>
      <c r="BK219" s="180">
        <f t="shared" si="53"/>
        <v>0</v>
      </c>
      <c r="BL219" s="21" t="s">
        <v>206</v>
      </c>
      <c r="BM219" s="21" t="s">
        <v>583</v>
      </c>
    </row>
    <row r="220" spans="2:65" s="1" customFormat="1" ht="20.399999999999999" customHeight="1">
      <c r="B220" s="168"/>
      <c r="C220" s="169" t="s">
        <v>584</v>
      </c>
      <c r="D220" s="169" t="s">
        <v>136</v>
      </c>
      <c r="E220" s="170" t="s">
        <v>585</v>
      </c>
      <c r="F220" s="171" t="s">
        <v>586</v>
      </c>
      <c r="G220" s="172" t="s">
        <v>172</v>
      </c>
      <c r="H220" s="173">
        <v>10</v>
      </c>
      <c r="I220" s="174"/>
      <c r="J220" s="175">
        <f t="shared" si="44"/>
        <v>0</v>
      </c>
      <c r="K220" s="171" t="s">
        <v>140</v>
      </c>
      <c r="L220" s="38"/>
      <c r="M220" s="176" t="s">
        <v>5</v>
      </c>
      <c r="N220" s="177" t="s">
        <v>44</v>
      </c>
      <c r="O220" s="39"/>
      <c r="P220" s="178">
        <f t="shared" si="45"/>
        <v>0</v>
      </c>
      <c r="Q220" s="178">
        <v>1.601E-2</v>
      </c>
      <c r="R220" s="178">
        <f t="shared" si="46"/>
        <v>0.16009999999999999</v>
      </c>
      <c r="S220" s="178">
        <v>0</v>
      </c>
      <c r="T220" s="179">
        <f t="shared" si="47"/>
        <v>0</v>
      </c>
      <c r="AR220" s="21" t="s">
        <v>206</v>
      </c>
      <c r="AT220" s="21" t="s">
        <v>136</v>
      </c>
      <c r="AU220" s="21" t="s">
        <v>135</v>
      </c>
      <c r="AY220" s="21" t="s">
        <v>130</v>
      </c>
      <c r="BE220" s="180">
        <f t="shared" si="48"/>
        <v>0</v>
      </c>
      <c r="BF220" s="180">
        <f t="shared" si="49"/>
        <v>0</v>
      </c>
      <c r="BG220" s="180">
        <f t="shared" si="50"/>
        <v>0</v>
      </c>
      <c r="BH220" s="180">
        <f t="shared" si="51"/>
        <v>0</v>
      </c>
      <c r="BI220" s="180">
        <f t="shared" si="52"/>
        <v>0</v>
      </c>
      <c r="BJ220" s="21" t="s">
        <v>135</v>
      </c>
      <c r="BK220" s="180">
        <f t="shared" si="53"/>
        <v>0</v>
      </c>
      <c r="BL220" s="21" t="s">
        <v>206</v>
      </c>
      <c r="BM220" s="21" t="s">
        <v>587</v>
      </c>
    </row>
    <row r="221" spans="2:65" s="1" customFormat="1" ht="20.399999999999999" customHeight="1">
      <c r="B221" s="168"/>
      <c r="C221" s="169" t="s">
        <v>588</v>
      </c>
      <c r="D221" s="169" t="s">
        <v>136</v>
      </c>
      <c r="E221" s="170" t="s">
        <v>589</v>
      </c>
      <c r="F221" s="171" t="s">
        <v>590</v>
      </c>
      <c r="G221" s="172" t="s">
        <v>192</v>
      </c>
      <c r="H221" s="173">
        <v>2</v>
      </c>
      <c r="I221" s="174"/>
      <c r="J221" s="175">
        <f t="shared" si="44"/>
        <v>0</v>
      </c>
      <c r="K221" s="171" t="s">
        <v>140</v>
      </c>
      <c r="L221" s="38"/>
      <c r="M221" s="176" t="s">
        <v>5</v>
      </c>
      <c r="N221" s="177" t="s">
        <v>44</v>
      </c>
      <c r="O221" s="39"/>
      <c r="P221" s="178">
        <f t="shared" si="45"/>
        <v>0</v>
      </c>
      <c r="Q221" s="178">
        <v>2.5999999999999998E-4</v>
      </c>
      <c r="R221" s="178">
        <f t="shared" si="46"/>
        <v>5.1999999999999995E-4</v>
      </c>
      <c r="S221" s="178">
        <v>0</v>
      </c>
      <c r="T221" s="179">
        <f t="shared" si="47"/>
        <v>0</v>
      </c>
      <c r="AR221" s="21" t="s">
        <v>206</v>
      </c>
      <c r="AT221" s="21" t="s">
        <v>136</v>
      </c>
      <c r="AU221" s="21" t="s">
        <v>135</v>
      </c>
      <c r="AY221" s="21" t="s">
        <v>130</v>
      </c>
      <c r="BE221" s="180">
        <f t="shared" si="48"/>
        <v>0</v>
      </c>
      <c r="BF221" s="180">
        <f t="shared" si="49"/>
        <v>0</v>
      </c>
      <c r="BG221" s="180">
        <f t="shared" si="50"/>
        <v>0</v>
      </c>
      <c r="BH221" s="180">
        <f t="shared" si="51"/>
        <v>0</v>
      </c>
      <c r="BI221" s="180">
        <f t="shared" si="52"/>
        <v>0</v>
      </c>
      <c r="BJ221" s="21" t="s">
        <v>135</v>
      </c>
      <c r="BK221" s="180">
        <f t="shared" si="53"/>
        <v>0</v>
      </c>
      <c r="BL221" s="21" t="s">
        <v>206</v>
      </c>
      <c r="BM221" s="21" t="s">
        <v>591</v>
      </c>
    </row>
    <row r="222" spans="2:65" s="1" customFormat="1" ht="20.399999999999999" customHeight="1">
      <c r="B222" s="168"/>
      <c r="C222" s="169" t="s">
        <v>592</v>
      </c>
      <c r="D222" s="169" t="s">
        <v>136</v>
      </c>
      <c r="E222" s="170" t="s">
        <v>593</v>
      </c>
      <c r="F222" s="171" t="s">
        <v>594</v>
      </c>
      <c r="G222" s="172" t="s">
        <v>192</v>
      </c>
      <c r="H222" s="173">
        <v>11</v>
      </c>
      <c r="I222" s="174"/>
      <c r="J222" s="175">
        <f t="shared" si="44"/>
        <v>0</v>
      </c>
      <c r="K222" s="171" t="s">
        <v>140</v>
      </c>
      <c r="L222" s="38"/>
      <c r="M222" s="176" t="s">
        <v>5</v>
      </c>
      <c r="N222" s="177" t="s">
        <v>44</v>
      </c>
      <c r="O222" s="39"/>
      <c r="P222" s="178">
        <f t="shared" si="45"/>
        <v>0</v>
      </c>
      <c r="Q222" s="178">
        <v>2.5999999999999998E-4</v>
      </c>
      <c r="R222" s="178">
        <f t="shared" si="46"/>
        <v>2.8599999999999997E-3</v>
      </c>
      <c r="S222" s="178">
        <v>0</v>
      </c>
      <c r="T222" s="179">
        <f t="shared" si="47"/>
        <v>0</v>
      </c>
      <c r="AR222" s="21" t="s">
        <v>206</v>
      </c>
      <c r="AT222" s="21" t="s">
        <v>136</v>
      </c>
      <c r="AU222" s="21" t="s">
        <v>135</v>
      </c>
      <c r="AY222" s="21" t="s">
        <v>130</v>
      </c>
      <c r="BE222" s="180">
        <f t="shared" si="48"/>
        <v>0</v>
      </c>
      <c r="BF222" s="180">
        <f t="shared" si="49"/>
        <v>0</v>
      </c>
      <c r="BG222" s="180">
        <f t="shared" si="50"/>
        <v>0</v>
      </c>
      <c r="BH222" s="180">
        <f t="shared" si="51"/>
        <v>0</v>
      </c>
      <c r="BI222" s="180">
        <f t="shared" si="52"/>
        <v>0</v>
      </c>
      <c r="BJ222" s="21" t="s">
        <v>135</v>
      </c>
      <c r="BK222" s="180">
        <f t="shared" si="53"/>
        <v>0</v>
      </c>
      <c r="BL222" s="21" t="s">
        <v>206</v>
      </c>
      <c r="BM222" s="21" t="s">
        <v>595</v>
      </c>
    </row>
    <row r="223" spans="2:65" s="1" customFormat="1" ht="20.399999999999999" customHeight="1">
      <c r="B223" s="168"/>
      <c r="C223" s="169" t="s">
        <v>596</v>
      </c>
      <c r="D223" s="169" t="s">
        <v>136</v>
      </c>
      <c r="E223" s="170" t="s">
        <v>597</v>
      </c>
      <c r="F223" s="171" t="s">
        <v>598</v>
      </c>
      <c r="G223" s="172" t="s">
        <v>172</v>
      </c>
      <c r="H223" s="173">
        <v>10</v>
      </c>
      <c r="I223" s="174"/>
      <c r="J223" s="175">
        <f t="shared" si="44"/>
        <v>0</v>
      </c>
      <c r="K223" s="171" t="s">
        <v>140</v>
      </c>
      <c r="L223" s="38"/>
      <c r="M223" s="176" t="s">
        <v>5</v>
      </c>
      <c r="N223" s="177" t="s">
        <v>44</v>
      </c>
      <c r="O223" s="39"/>
      <c r="P223" s="178">
        <f t="shared" si="45"/>
        <v>0</v>
      </c>
      <c r="Q223" s="178">
        <v>1E-4</v>
      </c>
      <c r="R223" s="178">
        <f t="shared" si="46"/>
        <v>1E-3</v>
      </c>
      <c r="S223" s="178">
        <v>0</v>
      </c>
      <c r="T223" s="179">
        <f t="shared" si="47"/>
        <v>0</v>
      </c>
      <c r="AR223" s="21" t="s">
        <v>206</v>
      </c>
      <c r="AT223" s="21" t="s">
        <v>136</v>
      </c>
      <c r="AU223" s="21" t="s">
        <v>135</v>
      </c>
      <c r="AY223" s="21" t="s">
        <v>130</v>
      </c>
      <c r="BE223" s="180">
        <f t="shared" si="48"/>
        <v>0</v>
      </c>
      <c r="BF223" s="180">
        <f t="shared" si="49"/>
        <v>0</v>
      </c>
      <c r="BG223" s="180">
        <f t="shared" si="50"/>
        <v>0</v>
      </c>
      <c r="BH223" s="180">
        <f t="shared" si="51"/>
        <v>0</v>
      </c>
      <c r="BI223" s="180">
        <f t="shared" si="52"/>
        <v>0</v>
      </c>
      <c r="BJ223" s="21" t="s">
        <v>135</v>
      </c>
      <c r="BK223" s="180">
        <f t="shared" si="53"/>
        <v>0</v>
      </c>
      <c r="BL223" s="21" t="s">
        <v>206</v>
      </c>
      <c r="BM223" s="21" t="s">
        <v>599</v>
      </c>
    </row>
    <row r="224" spans="2:65" s="1" customFormat="1" ht="20.399999999999999" customHeight="1">
      <c r="B224" s="168"/>
      <c r="C224" s="169" t="s">
        <v>600</v>
      </c>
      <c r="D224" s="169" t="s">
        <v>136</v>
      </c>
      <c r="E224" s="170" t="s">
        <v>601</v>
      </c>
      <c r="F224" s="171" t="s">
        <v>602</v>
      </c>
      <c r="G224" s="172" t="s">
        <v>172</v>
      </c>
      <c r="H224" s="173">
        <v>10</v>
      </c>
      <c r="I224" s="174"/>
      <c r="J224" s="175">
        <f t="shared" si="44"/>
        <v>0</v>
      </c>
      <c r="K224" s="171" t="s">
        <v>140</v>
      </c>
      <c r="L224" s="38"/>
      <c r="M224" s="176" t="s">
        <v>5</v>
      </c>
      <c r="N224" s="177" t="s">
        <v>44</v>
      </c>
      <c r="O224" s="39"/>
      <c r="P224" s="178">
        <f t="shared" si="45"/>
        <v>0</v>
      </c>
      <c r="Q224" s="178">
        <v>0</v>
      </c>
      <c r="R224" s="178">
        <f t="shared" si="46"/>
        <v>0</v>
      </c>
      <c r="S224" s="178">
        <v>1.0489999999999999E-2</v>
      </c>
      <c r="T224" s="179">
        <f t="shared" si="47"/>
        <v>0.10489999999999999</v>
      </c>
      <c r="AR224" s="21" t="s">
        <v>206</v>
      </c>
      <c r="AT224" s="21" t="s">
        <v>136</v>
      </c>
      <c r="AU224" s="21" t="s">
        <v>135</v>
      </c>
      <c r="AY224" s="21" t="s">
        <v>130</v>
      </c>
      <c r="BE224" s="180">
        <f t="shared" si="48"/>
        <v>0</v>
      </c>
      <c r="BF224" s="180">
        <f t="shared" si="49"/>
        <v>0</v>
      </c>
      <c r="BG224" s="180">
        <f t="shared" si="50"/>
        <v>0</v>
      </c>
      <c r="BH224" s="180">
        <f t="shared" si="51"/>
        <v>0</v>
      </c>
      <c r="BI224" s="180">
        <f t="shared" si="52"/>
        <v>0</v>
      </c>
      <c r="BJ224" s="21" t="s">
        <v>135</v>
      </c>
      <c r="BK224" s="180">
        <f t="shared" si="53"/>
        <v>0</v>
      </c>
      <c r="BL224" s="21" t="s">
        <v>206</v>
      </c>
      <c r="BM224" s="21" t="s">
        <v>603</v>
      </c>
    </row>
    <row r="225" spans="2:65" s="1" customFormat="1" ht="20.399999999999999" customHeight="1">
      <c r="B225" s="168"/>
      <c r="C225" s="169" t="s">
        <v>604</v>
      </c>
      <c r="D225" s="169" t="s">
        <v>136</v>
      </c>
      <c r="E225" s="170" t="s">
        <v>605</v>
      </c>
      <c r="F225" s="171" t="s">
        <v>606</v>
      </c>
      <c r="G225" s="172" t="s">
        <v>204</v>
      </c>
      <c r="H225" s="173">
        <v>0.24199999999999999</v>
      </c>
      <c r="I225" s="174"/>
      <c r="J225" s="175">
        <f t="shared" si="44"/>
        <v>0</v>
      </c>
      <c r="K225" s="171" t="s">
        <v>140</v>
      </c>
      <c r="L225" s="38"/>
      <c r="M225" s="176" t="s">
        <v>5</v>
      </c>
      <c r="N225" s="177" t="s">
        <v>44</v>
      </c>
      <c r="O225" s="39"/>
      <c r="P225" s="178">
        <f t="shared" si="45"/>
        <v>0</v>
      </c>
      <c r="Q225" s="178">
        <v>0</v>
      </c>
      <c r="R225" s="178">
        <f t="shared" si="46"/>
        <v>0</v>
      </c>
      <c r="S225" s="178">
        <v>0</v>
      </c>
      <c r="T225" s="179">
        <f t="shared" si="47"/>
        <v>0</v>
      </c>
      <c r="AR225" s="21" t="s">
        <v>206</v>
      </c>
      <c r="AT225" s="21" t="s">
        <v>136</v>
      </c>
      <c r="AU225" s="21" t="s">
        <v>135</v>
      </c>
      <c r="AY225" s="21" t="s">
        <v>130</v>
      </c>
      <c r="BE225" s="180">
        <f t="shared" si="48"/>
        <v>0</v>
      </c>
      <c r="BF225" s="180">
        <f t="shared" si="49"/>
        <v>0</v>
      </c>
      <c r="BG225" s="180">
        <f t="shared" si="50"/>
        <v>0</v>
      </c>
      <c r="BH225" s="180">
        <f t="shared" si="51"/>
        <v>0</v>
      </c>
      <c r="BI225" s="180">
        <f t="shared" si="52"/>
        <v>0</v>
      </c>
      <c r="BJ225" s="21" t="s">
        <v>135</v>
      </c>
      <c r="BK225" s="180">
        <f t="shared" si="53"/>
        <v>0</v>
      </c>
      <c r="BL225" s="21" t="s">
        <v>206</v>
      </c>
      <c r="BM225" s="21" t="s">
        <v>607</v>
      </c>
    </row>
    <row r="226" spans="2:65" s="1" customFormat="1" ht="28.8" customHeight="1">
      <c r="B226" s="168"/>
      <c r="C226" s="169" t="s">
        <v>608</v>
      </c>
      <c r="D226" s="169" t="s">
        <v>136</v>
      </c>
      <c r="E226" s="170" t="s">
        <v>609</v>
      </c>
      <c r="F226" s="171" t="s">
        <v>610</v>
      </c>
      <c r="G226" s="172" t="s">
        <v>204</v>
      </c>
      <c r="H226" s="173">
        <v>0.24199999999999999</v>
      </c>
      <c r="I226" s="174"/>
      <c r="J226" s="175">
        <f t="shared" si="44"/>
        <v>0</v>
      </c>
      <c r="K226" s="171" t="s">
        <v>140</v>
      </c>
      <c r="L226" s="38"/>
      <c r="M226" s="176" t="s">
        <v>5</v>
      </c>
      <c r="N226" s="177" t="s">
        <v>44</v>
      </c>
      <c r="O226" s="39"/>
      <c r="P226" s="178">
        <f t="shared" si="45"/>
        <v>0</v>
      </c>
      <c r="Q226" s="178">
        <v>0</v>
      </c>
      <c r="R226" s="178">
        <f t="shared" si="46"/>
        <v>0</v>
      </c>
      <c r="S226" s="178">
        <v>0</v>
      </c>
      <c r="T226" s="179">
        <f t="shared" si="47"/>
        <v>0</v>
      </c>
      <c r="AR226" s="21" t="s">
        <v>206</v>
      </c>
      <c r="AT226" s="21" t="s">
        <v>136</v>
      </c>
      <c r="AU226" s="21" t="s">
        <v>135</v>
      </c>
      <c r="AY226" s="21" t="s">
        <v>130</v>
      </c>
      <c r="BE226" s="180">
        <f t="shared" si="48"/>
        <v>0</v>
      </c>
      <c r="BF226" s="180">
        <f t="shared" si="49"/>
        <v>0</v>
      </c>
      <c r="BG226" s="180">
        <f t="shared" si="50"/>
        <v>0</v>
      </c>
      <c r="BH226" s="180">
        <f t="shared" si="51"/>
        <v>0</v>
      </c>
      <c r="BI226" s="180">
        <f t="shared" si="52"/>
        <v>0</v>
      </c>
      <c r="BJ226" s="21" t="s">
        <v>135</v>
      </c>
      <c r="BK226" s="180">
        <f t="shared" si="53"/>
        <v>0</v>
      </c>
      <c r="BL226" s="21" t="s">
        <v>206</v>
      </c>
      <c r="BM226" s="21" t="s">
        <v>611</v>
      </c>
    </row>
    <row r="227" spans="2:65" s="10" customFormat="1" ht="29.85" customHeight="1">
      <c r="B227" s="152"/>
      <c r="D227" s="165" t="s">
        <v>71</v>
      </c>
      <c r="E227" s="166" t="s">
        <v>612</v>
      </c>
      <c r="F227" s="166" t="s">
        <v>613</v>
      </c>
      <c r="I227" s="155"/>
      <c r="J227" s="167">
        <f>BK227</f>
        <v>0</v>
      </c>
      <c r="L227" s="152"/>
      <c r="M227" s="157"/>
      <c r="N227" s="158"/>
      <c r="O227" s="158"/>
      <c r="P227" s="159">
        <f>SUM(P228:P233)</f>
        <v>0</v>
      </c>
      <c r="Q227" s="158"/>
      <c r="R227" s="159">
        <f>SUM(R228:R233)</f>
        <v>0.13524</v>
      </c>
      <c r="S227" s="158"/>
      <c r="T227" s="160">
        <f>SUM(T228:T233)</f>
        <v>0</v>
      </c>
      <c r="AR227" s="153" t="s">
        <v>135</v>
      </c>
      <c r="AT227" s="161" t="s">
        <v>71</v>
      </c>
      <c r="AU227" s="161" t="s">
        <v>24</v>
      </c>
      <c r="AY227" s="153" t="s">
        <v>130</v>
      </c>
      <c r="BK227" s="162">
        <f>SUM(BK228:BK233)</f>
        <v>0</v>
      </c>
    </row>
    <row r="228" spans="2:65" s="1" customFormat="1" ht="20.399999999999999" customHeight="1">
      <c r="B228" s="168"/>
      <c r="C228" s="169" t="s">
        <v>614</v>
      </c>
      <c r="D228" s="169" t="s">
        <v>136</v>
      </c>
      <c r="E228" s="170" t="s">
        <v>615</v>
      </c>
      <c r="F228" s="171" t="s">
        <v>616</v>
      </c>
      <c r="G228" s="172" t="s">
        <v>617</v>
      </c>
      <c r="H228" s="173">
        <v>69</v>
      </c>
      <c r="I228" s="174"/>
      <c r="J228" s="175">
        <f t="shared" ref="J228:J233" si="54">ROUND(I228*H228,2)</f>
        <v>0</v>
      </c>
      <c r="K228" s="171" t="s">
        <v>140</v>
      </c>
      <c r="L228" s="38"/>
      <c r="M228" s="176" t="s">
        <v>5</v>
      </c>
      <c r="N228" s="177" t="s">
        <v>44</v>
      </c>
      <c r="O228" s="39"/>
      <c r="P228" s="178">
        <f t="shared" ref="P228:P233" si="55">O228*H228</f>
        <v>0</v>
      </c>
      <c r="Q228" s="178">
        <v>6.9999999999999994E-5</v>
      </c>
      <c r="R228" s="178">
        <f t="shared" ref="R228:R233" si="56">Q228*H228</f>
        <v>4.8299999999999992E-3</v>
      </c>
      <c r="S228" s="178">
        <v>0</v>
      </c>
      <c r="T228" s="179">
        <f t="shared" ref="T228:T233" si="57">S228*H228</f>
        <v>0</v>
      </c>
      <c r="AR228" s="21" t="s">
        <v>206</v>
      </c>
      <c r="AT228" s="21" t="s">
        <v>136</v>
      </c>
      <c r="AU228" s="21" t="s">
        <v>135</v>
      </c>
      <c r="AY228" s="21" t="s">
        <v>130</v>
      </c>
      <c r="BE228" s="180">
        <f t="shared" ref="BE228:BE233" si="58">IF(N228="základní",J228,0)</f>
        <v>0</v>
      </c>
      <c r="BF228" s="180">
        <f t="shared" ref="BF228:BF233" si="59">IF(N228="snížená",J228,0)</f>
        <v>0</v>
      </c>
      <c r="BG228" s="180">
        <f t="shared" ref="BG228:BG233" si="60">IF(N228="zákl. přenesená",J228,0)</f>
        <v>0</v>
      </c>
      <c r="BH228" s="180">
        <f t="shared" ref="BH228:BH233" si="61">IF(N228="sníž. přenesená",J228,0)</f>
        <v>0</v>
      </c>
      <c r="BI228" s="180">
        <f t="shared" ref="BI228:BI233" si="62">IF(N228="nulová",J228,0)</f>
        <v>0</v>
      </c>
      <c r="BJ228" s="21" t="s">
        <v>135</v>
      </c>
      <c r="BK228" s="180">
        <f t="shared" ref="BK228:BK233" si="63">ROUND(I228*H228,2)</f>
        <v>0</v>
      </c>
      <c r="BL228" s="21" t="s">
        <v>206</v>
      </c>
      <c r="BM228" s="21" t="s">
        <v>618</v>
      </c>
    </row>
    <row r="229" spans="2:65" s="1" customFormat="1" ht="20.399999999999999" customHeight="1">
      <c r="B229" s="168"/>
      <c r="C229" s="191" t="s">
        <v>619</v>
      </c>
      <c r="D229" s="191" t="s">
        <v>363</v>
      </c>
      <c r="E229" s="192" t="s">
        <v>620</v>
      </c>
      <c r="F229" s="193" t="s">
        <v>621</v>
      </c>
      <c r="G229" s="194" t="s">
        <v>139</v>
      </c>
      <c r="H229" s="195">
        <v>69</v>
      </c>
      <c r="I229" s="196"/>
      <c r="J229" s="197">
        <f t="shared" si="54"/>
        <v>0</v>
      </c>
      <c r="K229" s="193" t="s">
        <v>140</v>
      </c>
      <c r="L229" s="198"/>
      <c r="M229" s="199" t="s">
        <v>5</v>
      </c>
      <c r="N229" s="200" t="s">
        <v>44</v>
      </c>
      <c r="O229" s="39"/>
      <c r="P229" s="178">
        <f t="shared" si="55"/>
        <v>0</v>
      </c>
      <c r="Q229" s="178">
        <v>1.89E-3</v>
      </c>
      <c r="R229" s="178">
        <f t="shared" si="56"/>
        <v>0.13041</v>
      </c>
      <c r="S229" s="178">
        <v>0</v>
      </c>
      <c r="T229" s="179">
        <f t="shared" si="57"/>
        <v>0</v>
      </c>
      <c r="AR229" s="21" t="s">
        <v>273</v>
      </c>
      <c r="AT229" s="21" t="s">
        <v>363</v>
      </c>
      <c r="AU229" s="21" t="s">
        <v>135</v>
      </c>
      <c r="AY229" s="21" t="s">
        <v>130</v>
      </c>
      <c r="BE229" s="180">
        <f t="shared" si="58"/>
        <v>0</v>
      </c>
      <c r="BF229" s="180">
        <f t="shared" si="59"/>
        <v>0</v>
      </c>
      <c r="BG229" s="180">
        <f t="shared" si="60"/>
        <v>0</v>
      </c>
      <c r="BH229" s="180">
        <f t="shared" si="61"/>
        <v>0</v>
      </c>
      <c r="BI229" s="180">
        <f t="shared" si="62"/>
        <v>0</v>
      </c>
      <c r="BJ229" s="21" t="s">
        <v>135</v>
      </c>
      <c r="BK229" s="180">
        <f t="shared" si="63"/>
        <v>0</v>
      </c>
      <c r="BL229" s="21" t="s">
        <v>206</v>
      </c>
      <c r="BM229" s="21" t="s">
        <v>622</v>
      </c>
    </row>
    <row r="230" spans="2:65" s="1" customFormat="1" ht="20.399999999999999" customHeight="1">
      <c r="B230" s="168"/>
      <c r="C230" s="169" t="s">
        <v>623</v>
      </c>
      <c r="D230" s="169" t="s">
        <v>136</v>
      </c>
      <c r="E230" s="170" t="s">
        <v>624</v>
      </c>
      <c r="F230" s="171" t="s">
        <v>625</v>
      </c>
      <c r="G230" s="172" t="s">
        <v>204</v>
      </c>
      <c r="H230" s="173">
        <v>0.13500000000000001</v>
      </c>
      <c r="I230" s="174"/>
      <c r="J230" s="175">
        <f t="shared" si="54"/>
        <v>0</v>
      </c>
      <c r="K230" s="171" t="s">
        <v>140</v>
      </c>
      <c r="L230" s="38"/>
      <c r="M230" s="176" t="s">
        <v>5</v>
      </c>
      <c r="N230" s="177" t="s">
        <v>44</v>
      </c>
      <c r="O230" s="39"/>
      <c r="P230" s="178">
        <f t="shared" si="55"/>
        <v>0</v>
      </c>
      <c r="Q230" s="178">
        <v>0</v>
      </c>
      <c r="R230" s="178">
        <f t="shared" si="56"/>
        <v>0</v>
      </c>
      <c r="S230" s="178">
        <v>0</v>
      </c>
      <c r="T230" s="179">
        <f t="shared" si="57"/>
        <v>0</v>
      </c>
      <c r="AR230" s="21" t="s">
        <v>206</v>
      </c>
      <c r="AT230" s="21" t="s">
        <v>136</v>
      </c>
      <c r="AU230" s="21" t="s">
        <v>135</v>
      </c>
      <c r="AY230" s="21" t="s">
        <v>130</v>
      </c>
      <c r="BE230" s="180">
        <f t="shared" si="58"/>
        <v>0</v>
      </c>
      <c r="BF230" s="180">
        <f t="shared" si="59"/>
        <v>0</v>
      </c>
      <c r="BG230" s="180">
        <f t="shared" si="60"/>
        <v>0</v>
      </c>
      <c r="BH230" s="180">
        <f t="shared" si="61"/>
        <v>0</v>
      </c>
      <c r="BI230" s="180">
        <f t="shared" si="62"/>
        <v>0</v>
      </c>
      <c r="BJ230" s="21" t="s">
        <v>135</v>
      </c>
      <c r="BK230" s="180">
        <f t="shared" si="63"/>
        <v>0</v>
      </c>
      <c r="BL230" s="21" t="s">
        <v>206</v>
      </c>
      <c r="BM230" s="21" t="s">
        <v>626</v>
      </c>
    </row>
    <row r="231" spans="2:65" s="1" customFormat="1" ht="20.399999999999999" customHeight="1">
      <c r="B231" s="168"/>
      <c r="C231" s="169" t="s">
        <v>627</v>
      </c>
      <c r="D231" s="169" t="s">
        <v>136</v>
      </c>
      <c r="E231" s="170" t="s">
        <v>624</v>
      </c>
      <c r="F231" s="171" t="s">
        <v>625</v>
      </c>
      <c r="G231" s="172" t="s">
        <v>204</v>
      </c>
      <c r="H231" s="173">
        <v>0.13500000000000001</v>
      </c>
      <c r="I231" s="174"/>
      <c r="J231" s="175">
        <f t="shared" si="54"/>
        <v>0</v>
      </c>
      <c r="K231" s="171" t="s">
        <v>140</v>
      </c>
      <c r="L231" s="38"/>
      <c r="M231" s="176" t="s">
        <v>5</v>
      </c>
      <c r="N231" s="177" t="s">
        <v>44</v>
      </c>
      <c r="O231" s="39"/>
      <c r="P231" s="178">
        <f t="shared" si="55"/>
        <v>0</v>
      </c>
      <c r="Q231" s="178">
        <v>0</v>
      </c>
      <c r="R231" s="178">
        <f t="shared" si="56"/>
        <v>0</v>
      </c>
      <c r="S231" s="178">
        <v>0</v>
      </c>
      <c r="T231" s="179">
        <f t="shared" si="57"/>
        <v>0</v>
      </c>
      <c r="AR231" s="21" t="s">
        <v>206</v>
      </c>
      <c r="AT231" s="21" t="s">
        <v>136</v>
      </c>
      <c r="AU231" s="21" t="s">
        <v>135</v>
      </c>
      <c r="AY231" s="21" t="s">
        <v>130</v>
      </c>
      <c r="BE231" s="180">
        <f t="shared" si="58"/>
        <v>0</v>
      </c>
      <c r="BF231" s="180">
        <f t="shared" si="59"/>
        <v>0</v>
      </c>
      <c r="BG231" s="180">
        <f t="shared" si="60"/>
        <v>0</v>
      </c>
      <c r="BH231" s="180">
        <f t="shared" si="61"/>
        <v>0</v>
      </c>
      <c r="BI231" s="180">
        <f t="shared" si="62"/>
        <v>0</v>
      </c>
      <c r="BJ231" s="21" t="s">
        <v>135</v>
      </c>
      <c r="BK231" s="180">
        <f t="shared" si="63"/>
        <v>0</v>
      </c>
      <c r="BL231" s="21" t="s">
        <v>206</v>
      </c>
      <c r="BM231" s="21" t="s">
        <v>628</v>
      </c>
    </row>
    <row r="232" spans="2:65" s="1" customFormat="1" ht="20.399999999999999" customHeight="1">
      <c r="B232" s="168"/>
      <c r="C232" s="169" t="s">
        <v>629</v>
      </c>
      <c r="D232" s="169" t="s">
        <v>136</v>
      </c>
      <c r="E232" s="170" t="s">
        <v>630</v>
      </c>
      <c r="F232" s="171" t="s">
        <v>631</v>
      </c>
      <c r="G232" s="172" t="s">
        <v>204</v>
      </c>
      <c r="H232" s="173">
        <v>0.13500000000000001</v>
      </c>
      <c r="I232" s="174"/>
      <c r="J232" s="175">
        <f t="shared" si="54"/>
        <v>0</v>
      </c>
      <c r="K232" s="171" t="s">
        <v>140</v>
      </c>
      <c r="L232" s="38"/>
      <c r="M232" s="176" t="s">
        <v>5</v>
      </c>
      <c r="N232" s="177" t="s">
        <v>44</v>
      </c>
      <c r="O232" s="39"/>
      <c r="P232" s="178">
        <f t="shared" si="55"/>
        <v>0</v>
      </c>
      <c r="Q232" s="178">
        <v>0</v>
      </c>
      <c r="R232" s="178">
        <f t="shared" si="56"/>
        <v>0</v>
      </c>
      <c r="S232" s="178">
        <v>0</v>
      </c>
      <c r="T232" s="179">
        <f t="shared" si="57"/>
        <v>0</v>
      </c>
      <c r="AR232" s="21" t="s">
        <v>206</v>
      </c>
      <c r="AT232" s="21" t="s">
        <v>136</v>
      </c>
      <c r="AU232" s="21" t="s">
        <v>135</v>
      </c>
      <c r="AY232" s="21" t="s">
        <v>130</v>
      </c>
      <c r="BE232" s="180">
        <f t="shared" si="58"/>
        <v>0</v>
      </c>
      <c r="BF232" s="180">
        <f t="shared" si="59"/>
        <v>0</v>
      </c>
      <c r="BG232" s="180">
        <f t="shared" si="60"/>
        <v>0</v>
      </c>
      <c r="BH232" s="180">
        <f t="shared" si="61"/>
        <v>0</v>
      </c>
      <c r="BI232" s="180">
        <f t="shared" si="62"/>
        <v>0</v>
      </c>
      <c r="BJ232" s="21" t="s">
        <v>135</v>
      </c>
      <c r="BK232" s="180">
        <f t="shared" si="63"/>
        <v>0</v>
      </c>
      <c r="BL232" s="21" t="s">
        <v>206</v>
      </c>
      <c r="BM232" s="21" t="s">
        <v>632</v>
      </c>
    </row>
    <row r="233" spans="2:65" s="1" customFormat="1" ht="20.399999999999999" customHeight="1">
      <c r="B233" s="168"/>
      <c r="C233" s="169" t="s">
        <v>633</v>
      </c>
      <c r="D233" s="169" t="s">
        <v>136</v>
      </c>
      <c r="E233" s="170" t="s">
        <v>630</v>
      </c>
      <c r="F233" s="171" t="s">
        <v>631</v>
      </c>
      <c r="G233" s="172" t="s">
        <v>204</v>
      </c>
      <c r="H233" s="173">
        <v>0.13500000000000001</v>
      </c>
      <c r="I233" s="174"/>
      <c r="J233" s="175">
        <f t="shared" si="54"/>
        <v>0</v>
      </c>
      <c r="K233" s="171" t="s">
        <v>140</v>
      </c>
      <c r="L233" s="38"/>
      <c r="M233" s="176" t="s">
        <v>5</v>
      </c>
      <c r="N233" s="177" t="s">
        <v>44</v>
      </c>
      <c r="O233" s="39"/>
      <c r="P233" s="178">
        <f t="shared" si="55"/>
        <v>0</v>
      </c>
      <c r="Q233" s="178">
        <v>0</v>
      </c>
      <c r="R233" s="178">
        <f t="shared" si="56"/>
        <v>0</v>
      </c>
      <c r="S233" s="178">
        <v>0</v>
      </c>
      <c r="T233" s="179">
        <f t="shared" si="57"/>
        <v>0</v>
      </c>
      <c r="AR233" s="21" t="s">
        <v>206</v>
      </c>
      <c r="AT233" s="21" t="s">
        <v>136</v>
      </c>
      <c r="AU233" s="21" t="s">
        <v>135</v>
      </c>
      <c r="AY233" s="21" t="s">
        <v>130</v>
      </c>
      <c r="BE233" s="180">
        <f t="shared" si="58"/>
        <v>0</v>
      </c>
      <c r="BF233" s="180">
        <f t="shared" si="59"/>
        <v>0</v>
      </c>
      <c r="BG233" s="180">
        <f t="shared" si="60"/>
        <v>0</v>
      </c>
      <c r="BH233" s="180">
        <f t="shared" si="61"/>
        <v>0</v>
      </c>
      <c r="BI233" s="180">
        <f t="shared" si="62"/>
        <v>0</v>
      </c>
      <c r="BJ233" s="21" t="s">
        <v>135</v>
      </c>
      <c r="BK233" s="180">
        <f t="shared" si="63"/>
        <v>0</v>
      </c>
      <c r="BL233" s="21" t="s">
        <v>206</v>
      </c>
      <c r="BM233" s="21" t="s">
        <v>634</v>
      </c>
    </row>
    <row r="234" spans="2:65" s="10" customFormat="1" ht="29.85" customHeight="1">
      <c r="B234" s="152"/>
      <c r="D234" s="165" t="s">
        <v>71</v>
      </c>
      <c r="E234" s="166" t="s">
        <v>635</v>
      </c>
      <c r="F234" s="166" t="s">
        <v>636</v>
      </c>
      <c r="I234" s="155"/>
      <c r="J234" s="167">
        <f>BK234</f>
        <v>0</v>
      </c>
      <c r="L234" s="152"/>
      <c r="M234" s="157"/>
      <c r="N234" s="158"/>
      <c r="O234" s="158"/>
      <c r="P234" s="159">
        <f>SUM(P235:P236)</f>
        <v>0</v>
      </c>
      <c r="Q234" s="158"/>
      <c r="R234" s="159">
        <f>SUM(R235:R236)</f>
        <v>5.4799999999999996E-3</v>
      </c>
      <c r="S234" s="158"/>
      <c r="T234" s="160">
        <f>SUM(T235:T236)</f>
        <v>0</v>
      </c>
      <c r="AR234" s="153" t="s">
        <v>135</v>
      </c>
      <c r="AT234" s="161" t="s">
        <v>71</v>
      </c>
      <c r="AU234" s="161" t="s">
        <v>24</v>
      </c>
      <c r="AY234" s="153" t="s">
        <v>130</v>
      </c>
      <c r="BK234" s="162">
        <f>SUM(BK235:BK236)</f>
        <v>0</v>
      </c>
    </row>
    <row r="235" spans="2:65" s="1" customFormat="1" ht="28.8" customHeight="1">
      <c r="B235" s="168"/>
      <c r="C235" s="169" t="s">
        <v>637</v>
      </c>
      <c r="D235" s="169" t="s">
        <v>136</v>
      </c>
      <c r="E235" s="170" t="s">
        <v>638</v>
      </c>
      <c r="F235" s="171" t="s">
        <v>639</v>
      </c>
      <c r="G235" s="172" t="s">
        <v>172</v>
      </c>
      <c r="H235" s="173">
        <v>4</v>
      </c>
      <c r="I235" s="174"/>
      <c r="J235" s="175">
        <f>ROUND(I235*H235,2)</f>
        <v>0</v>
      </c>
      <c r="K235" s="171" t="s">
        <v>140</v>
      </c>
      <c r="L235" s="38"/>
      <c r="M235" s="176" t="s">
        <v>5</v>
      </c>
      <c r="N235" s="177" t="s">
        <v>44</v>
      </c>
      <c r="O235" s="39"/>
      <c r="P235" s="178">
        <f>O235*H235</f>
        <v>0</v>
      </c>
      <c r="Q235" s="178">
        <v>3.8999999999999999E-4</v>
      </c>
      <c r="R235" s="178">
        <f>Q235*H235</f>
        <v>1.56E-3</v>
      </c>
      <c r="S235" s="178">
        <v>0</v>
      </c>
      <c r="T235" s="179">
        <f>S235*H235</f>
        <v>0</v>
      </c>
      <c r="AR235" s="21" t="s">
        <v>206</v>
      </c>
      <c r="AT235" s="21" t="s">
        <v>136</v>
      </c>
      <c r="AU235" s="21" t="s">
        <v>135</v>
      </c>
      <c r="AY235" s="21" t="s">
        <v>130</v>
      </c>
      <c r="BE235" s="180">
        <f>IF(N235="základní",J235,0)</f>
        <v>0</v>
      </c>
      <c r="BF235" s="180">
        <f>IF(N235="snížená",J235,0)</f>
        <v>0</v>
      </c>
      <c r="BG235" s="180">
        <f>IF(N235="zákl. přenesená",J235,0)</f>
        <v>0</v>
      </c>
      <c r="BH235" s="180">
        <f>IF(N235="sníž. přenesená",J235,0)</f>
        <v>0</v>
      </c>
      <c r="BI235" s="180">
        <f>IF(N235="nulová",J235,0)</f>
        <v>0</v>
      </c>
      <c r="BJ235" s="21" t="s">
        <v>135</v>
      </c>
      <c r="BK235" s="180">
        <f>ROUND(I235*H235,2)</f>
        <v>0</v>
      </c>
      <c r="BL235" s="21" t="s">
        <v>206</v>
      </c>
      <c r="BM235" s="21" t="s">
        <v>640</v>
      </c>
    </row>
    <row r="236" spans="2:65" s="1" customFormat="1" ht="20.399999999999999" customHeight="1">
      <c r="B236" s="168"/>
      <c r="C236" s="169" t="s">
        <v>641</v>
      </c>
      <c r="D236" s="169" t="s">
        <v>136</v>
      </c>
      <c r="E236" s="170" t="s">
        <v>642</v>
      </c>
      <c r="F236" s="171" t="s">
        <v>643</v>
      </c>
      <c r="G236" s="172" t="s">
        <v>192</v>
      </c>
      <c r="H236" s="173">
        <v>56</v>
      </c>
      <c r="I236" s="174"/>
      <c r="J236" s="175">
        <f>ROUND(I236*H236,2)</f>
        <v>0</v>
      </c>
      <c r="K236" s="171" t="s">
        <v>140</v>
      </c>
      <c r="L236" s="38"/>
      <c r="M236" s="176" t="s">
        <v>5</v>
      </c>
      <c r="N236" s="177" t="s">
        <v>44</v>
      </c>
      <c r="O236" s="39"/>
      <c r="P236" s="178">
        <f>O236*H236</f>
        <v>0</v>
      </c>
      <c r="Q236" s="178">
        <v>6.9999999999999994E-5</v>
      </c>
      <c r="R236" s="178">
        <f>Q236*H236</f>
        <v>3.9199999999999999E-3</v>
      </c>
      <c r="S236" s="178">
        <v>0</v>
      </c>
      <c r="T236" s="179">
        <f>S236*H236</f>
        <v>0</v>
      </c>
      <c r="AR236" s="21" t="s">
        <v>206</v>
      </c>
      <c r="AT236" s="21" t="s">
        <v>136</v>
      </c>
      <c r="AU236" s="21" t="s">
        <v>135</v>
      </c>
      <c r="AY236" s="21" t="s">
        <v>130</v>
      </c>
      <c r="BE236" s="180">
        <f>IF(N236="základní",J236,0)</f>
        <v>0</v>
      </c>
      <c r="BF236" s="180">
        <f>IF(N236="snížená",J236,0)</f>
        <v>0</v>
      </c>
      <c r="BG236" s="180">
        <f>IF(N236="zákl. přenesená",J236,0)</f>
        <v>0</v>
      </c>
      <c r="BH236" s="180">
        <f>IF(N236="sníž. přenesená",J236,0)</f>
        <v>0</v>
      </c>
      <c r="BI236" s="180">
        <f>IF(N236="nulová",J236,0)</f>
        <v>0</v>
      </c>
      <c r="BJ236" s="21" t="s">
        <v>135</v>
      </c>
      <c r="BK236" s="180">
        <f>ROUND(I236*H236,2)</f>
        <v>0</v>
      </c>
      <c r="BL236" s="21" t="s">
        <v>206</v>
      </c>
      <c r="BM236" s="21" t="s">
        <v>644</v>
      </c>
    </row>
    <row r="237" spans="2:65" s="10" customFormat="1" ht="29.85" customHeight="1">
      <c r="B237" s="152"/>
      <c r="D237" s="165" t="s">
        <v>71</v>
      </c>
      <c r="E237" s="166" t="s">
        <v>645</v>
      </c>
      <c r="F237" s="166" t="s">
        <v>646</v>
      </c>
      <c r="I237" s="155"/>
      <c r="J237" s="167">
        <f>BK237</f>
        <v>0</v>
      </c>
      <c r="L237" s="152"/>
      <c r="M237" s="157"/>
      <c r="N237" s="158"/>
      <c r="O237" s="158"/>
      <c r="P237" s="159">
        <f>SUM(P238:P243)</f>
        <v>0</v>
      </c>
      <c r="Q237" s="158"/>
      <c r="R237" s="159">
        <f>SUM(R238:R243)</f>
        <v>0.10984999999999999</v>
      </c>
      <c r="S237" s="158"/>
      <c r="T237" s="160">
        <f>SUM(T238:T243)</f>
        <v>9.92E-3</v>
      </c>
      <c r="AR237" s="153" t="s">
        <v>135</v>
      </c>
      <c r="AT237" s="161" t="s">
        <v>71</v>
      </c>
      <c r="AU237" s="161" t="s">
        <v>24</v>
      </c>
      <c r="AY237" s="153" t="s">
        <v>130</v>
      </c>
      <c r="BK237" s="162">
        <f>SUM(BK238:BK243)</f>
        <v>0</v>
      </c>
    </row>
    <row r="238" spans="2:65" s="1" customFormat="1" ht="20.399999999999999" customHeight="1">
      <c r="B238" s="168"/>
      <c r="C238" s="169" t="s">
        <v>647</v>
      </c>
      <c r="D238" s="169" t="s">
        <v>136</v>
      </c>
      <c r="E238" s="170" t="s">
        <v>648</v>
      </c>
      <c r="F238" s="171" t="s">
        <v>649</v>
      </c>
      <c r="G238" s="172" t="s">
        <v>172</v>
      </c>
      <c r="H238" s="173">
        <v>32</v>
      </c>
      <c r="I238" s="174"/>
      <c r="J238" s="175">
        <f t="shared" ref="J238:J243" si="64">ROUND(I238*H238,2)</f>
        <v>0</v>
      </c>
      <c r="K238" s="171" t="s">
        <v>140</v>
      </c>
      <c r="L238" s="38"/>
      <c r="M238" s="176" t="s">
        <v>5</v>
      </c>
      <c r="N238" s="177" t="s">
        <v>44</v>
      </c>
      <c r="O238" s="39"/>
      <c r="P238" s="178">
        <f t="shared" ref="P238:P243" si="65">O238*H238</f>
        <v>0</v>
      </c>
      <c r="Q238" s="178">
        <v>0</v>
      </c>
      <c r="R238" s="178">
        <f t="shared" ref="R238:R243" si="66">Q238*H238</f>
        <v>0</v>
      </c>
      <c r="S238" s="178">
        <v>0</v>
      </c>
      <c r="T238" s="179">
        <f t="shared" ref="T238:T243" si="67">S238*H238</f>
        <v>0</v>
      </c>
      <c r="AR238" s="21" t="s">
        <v>206</v>
      </c>
      <c r="AT238" s="21" t="s">
        <v>136</v>
      </c>
      <c r="AU238" s="21" t="s">
        <v>135</v>
      </c>
      <c r="AY238" s="21" t="s">
        <v>130</v>
      </c>
      <c r="BE238" s="180">
        <f t="shared" ref="BE238:BE243" si="68">IF(N238="základní",J238,0)</f>
        <v>0</v>
      </c>
      <c r="BF238" s="180">
        <f t="shared" ref="BF238:BF243" si="69">IF(N238="snížená",J238,0)</f>
        <v>0</v>
      </c>
      <c r="BG238" s="180">
        <f t="shared" ref="BG238:BG243" si="70">IF(N238="zákl. přenesená",J238,0)</f>
        <v>0</v>
      </c>
      <c r="BH238" s="180">
        <f t="shared" ref="BH238:BH243" si="71">IF(N238="sníž. přenesená",J238,0)</f>
        <v>0</v>
      </c>
      <c r="BI238" s="180">
        <f t="shared" ref="BI238:BI243" si="72">IF(N238="nulová",J238,0)</f>
        <v>0</v>
      </c>
      <c r="BJ238" s="21" t="s">
        <v>135</v>
      </c>
      <c r="BK238" s="180">
        <f t="shared" ref="BK238:BK243" si="73">ROUND(I238*H238,2)</f>
        <v>0</v>
      </c>
      <c r="BL238" s="21" t="s">
        <v>206</v>
      </c>
      <c r="BM238" s="21" t="s">
        <v>650</v>
      </c>
    </row>
    <row r="239" spans="2:65" s="1" customFormat="1" ht="20.399999999999999" customHeight="1">
      <c r="B239" s="168"/>
      <c r="C239" s="169" t="s">
        <v>651</v>
      </c>
      <c r="D239" s="169" t="s">
        <v>136</v>
      </c>
      <c r="E239" s="170" t="s">
        <v>652</v>
      </c>
      <c r="F239" s="171" t="s">
        <v>653</v>
      </c>
      <c r="G239" s="172" t="s">
        <v>172</v>
      </c>
      <c r="H239" s="173">
        <v>32</v>
      </c>
      <c r="I239" s="174"/>
      <c r="J239" s="175">
        <f t="shared" si="64"/>
        <v>0</v>
      </c>
      <c r="K239" s="171" t="s">
        <v>140</v>
      </c>
      <c r="L239" s="38"/>
      <c r="M239" s="176" t="s">
        <v>5</v>
      </c>
      <c r="N239" s="177" t="s">
        <v>44</v>
      </c>
      <c r="O239" s="39"/>
      <c r="P239" s="178">
        <f t="shared" si="65"/>
        <v>0</v>
      </c>
      <c r="Q239" s="178">
        <v>0</v>
      </c>
      <c r="R239" s="178">
        <f t="shared" si="66"/>
        <v>0</v>
      </c>
      <c r="S239" s="178">
        <v>0</v>
      </c>
      <c r="T239" s="179">
        <f t="shared" si="67"/>
        <v>0</v>
      </c>
      <c r="AR239" s="21" t="s">
        <v>206</v>
      </c>
      <c r="AT239" s="21" t="s">
        <v>136</v>
      </c>
      <c r="AU239" s="21" t="s">
        <v>135</v>
      </c>
      <c r="AY239" s="21" t="s">
        <v>130</v>
      </c>
      <c r="BE239" s="180">
        <f t="shared" si="68"/>
        <v>0</v>
      </c>
      <c r="BF239" s="180">
        <f t="shared" si="69"/>
        <v>0</v>
      </c>
      <c r="BG239" s="180">
        <f t="shared" si="70"/>
        <v>0</v>
      </c>
      <c r="BH239" s="180">
        <f t="shared" si="71"/>
        <v>0</v>
      </c>
      <c r="BI239" s="180">
        <f t="shared" si="72"/>
        <v>0</v>
      </c>
      <c r="BJ239" s="21" t="s">
        <v>135</v>
      </c>
      <c r="BK239" s="180">
        <f t="shared" si="73"/>
        <v>0</v>
      </c>
      <c r="BL239" s="21" t="s">
        <v>206</v>
      </c>
      <c r="BM239" s="21" t="s">
        <v>654</v>
      </c>
    </row>
    <row r="240" spans="2:65" s="1" customFormat="1" ht="20.399999999999999" customHeight="1">
      <c r="B240" s="168"/>
      <c r="C240" s="169" t="s">
        <v>655</v>
      </c>
      <c r="D240" s="169" t="s">
        <v>136</v>
      </c>
      <c r="E240" s="170" t="s">
        <v>656</v>
      </c>
      <c r="F240" s="171" t="s">
        <v>657</v>
      </c>
      <c r="G240" s="172" t="s">
        <v>172</v>
      </c>
      <c r="H240" s="173">
        <v>32</v>
      </c>
      <c r="I240" s="174"/>
      <c r="J240" s="175">
        <f t="shared" si="64"/>
        <v>0</v>
      </c>
      <c r="K240" s="171" t="s">
        <v>140</v>
      </c>
      <c r="L240" s="38"/>
      <c r="M240" s="176" t="s">
        <v>5</v>
      </c>
      <c r="N240" s="177" t="s">
        <v>44</v>
      </c>
      <c r="O240" s="39"/>
      <c r="P240" s="178">
        <f t="shared" si="65"/>
        <v>0</v>
      </c>
      <c r="Q240" s="178">
        <v>1E-3</v>
      </c>
      <c r="R240" s="178">
        <f t="shared" si="66"/>
        <v>3.2000000000000001E-2</v>
      </c>
      <c r="S240" s="178">
        <v>3.1E-4</v>
      </c>
      <c r="T240" s="179">
        <f t="shared" si="67"/>
        <v>9.92E-3</v>
      </c>
      <c r="AR240" s="21" t="s">
        <v>206</v>
      </c>
      <c r="AT240" s="21" t="s">
        <v>136</v>
      </c>
      <c r="AU240" s="21" t="s">
        <v>135</v>
      </c>
      <c r="AY240" s="21" t="s">
        <v>130</v>
      </c>
      <c r="BE240" s="180">
        <f t="shared" si="68"/>
        <v>0</v>
      </c>
      <c r="BF240" s="180">
        <f t="shared" si="69"/>
        <v>0</v>
      </c>
      <c r="BG240" s="180">
        <f t="shared" si="70"/>
        <v>0</v>
      </c>
      <c r="BH240" s="180">
        <f t="shared" si="71"/>
        <v>0</v>
      </c>
      <c r="BI240" s="180">
        <f t="shared" si="72"/>
        <v>0</v>
      </c>
      <c r="BJ240" s="21" t="s">
        <v>135</v>
      </c>
      <c r="BK240" s="180">
        <f t="shared" si="73"/>
        <v>0</v>
      </c>
      <c r="BL240" s="21" t="s">
        <v>206</v>
      </c>
      <c r="BM240" s="21" t="s">
        <v>658</v>
      </c>
    </row>
    <row r="241" spans="2:65" s="1" customFormat="1" ht="20.399999999999999" customHeight="1">
      <c r="B241" s="168"/>
      <c r="C241" s="169" t="s">
        <v>659</v>
      </c>
      <c r="D241" s="169" t="s">
        <v>136</v>
      </c>
      <c r="E241" s="170" t="s">
        <v>660</v>
      </c>
      <c r="F241" s="171" t="s">
        <v>661</v>
      </c>
      <c r="G241" s="172" t="s">
        <v>172</v>
      </c>
      <c r="H241" s="173">
        <v>32</v>
      </c>
      <c r="I241" s="174"/>
      <c r="J241" s="175">
        <f t="shared" si="64"/>
        <v>0</v>
      </c>
      <c r="K241" s="171" t="s">
        <v>140</v>
      </c>
      <c r="L241" s="38"/>
      <c r="M241" s="176" t="s">
        <v>5</v>
      </c>
      <c r="N241" s="177" t="s">
        <v>44</v>
      </c>
      <c r="O241" s="39"/>
      <c r="P241" s="178">
        <f t="shared" si="65"/>
        <v>0</v>
      </c>
      <c r="Q241" s="178">
        <v>0</v>
      </c>
      <c r="R241" s="178">
        <f t="shared" si="66"/>
        <v>0</v>
      </c>
      <c r="S241" s="178">
        <v>0</v>
      </c>
      <c r="T241" s="179">
        <f t="shared" si="67"/>
        <v>0</v>
      </c>
      <c r="AR241" s="21" t="s">
        <v>206</v>
      </c>
      <c r="AT241" s="21" t="s">
        <v>136</v>
      </c>
      <c r="AU241" s="21" t="s">
        <v>135</v>
      </c>
      <c r="AY241" s="21" t="s">
        <v>130</v>
      </c>
      <c r="BE241" s="180">
        <f t="shared" si="68"/>
        <v>0</v>
      </c>
      <c r="BF241" s="180">
        <f t="shared" si="69"/>
        <v>0</v>
      </c>
      <c r="BG241" s="180">
        <f t="shared" si="70"/>
        <v>0</v>
      </c>
      <c r="BH241" s="180">
        <f t="shared" si="71"/>
        <v>0</v>
      </c>
      <c r="BI241" s="180">
        <f t="shared" si="72"/>
        <v>0</v>
      </c>
      <c r="BJ241" s="21" t="s">
        <v>135</v>
      </c>
      <c r="BK241" s="180">
        <f t="shared" si="73"/>
        <v>0</v>
      </c>
      <c r="BL241" s="21" t="s">
        <v>206</v>
      </c>
      <c r="BM241" s="21" t="s">
        <v>662</v>
      </c>
    </row>
    <row r="242" spans="2:65" s="1" customFormat="1" ht="28.8" customHeight="1">
      <c r="B242" s="168"/>
      <c r="C242" s="169" t="s">
        <v>663</v>
      </c>
      <c r="D242" s="169" t="s">
        <v>136</v>
      </c>
      <c r="E242" s="170" t="s">
        <v>664</v>
      </c>
      <c r="F242" s="171" t="s">
        <v>665</v>
      </c>
      <c r="G242" s="172" t="s">
        <v>139</v>
      </c>
      <c r="H242" s="173">
        <v>32</v>
      </c>
      <c r="I242" s="174"/>
      <c r="J242" s="175">
        <f t="shared" si="64"/>
        <v>0</v>
      </c>
      <c r="K242" s="171" t="s">
        <v>140</v>
      </c>
      <c r="L242" s="38"/>
      <c r="M242" s="176" t="s">
        <v>5</v>
      </c>
      <c r="N242" s="177" t="s">
        <v>44</v>
      </c>
      <c r="O242" s="39"/>
      <c r="P242" s="178">
        <f t="shared" si="65"/>
        <v>0</v>
      </c>
      <c r="Q242" s="178">
        <v>2.2499999999999998E-3</v>
      </c>
      <c r="R242" s="178">
        <f t="shared" si="66"/>
        <v>7.1999999999999995E-2</v>
      </c>
      <c r="S242" s="178">
        <v>0</v>
      </c>
      <c r="T242" s="179">
        <f t="shared" si="67"/>
        <v>0</v>
      </c>
      <c r="AR242" s="21" t="s">
        <v>206</v>
      </c>
      <c r="AT242" s="21" t="s">
        <v>136</v>
      </c>
      <c r="AU242" s="21" t="s">
        <v>135</v>
      </c>
      <c r="AY242" s="21" t="s">
        <v>130</v>
      </c>
      <c r="BE242" s="180">
        <f t="shared" si="68"/>
        <v>0</v>
      </c>
      <c r="BF242" s="180">
        <f t="shared" si="69"/>
        <v>0</v>
      </c>
      <c r="BG242" s="180">
        <f t="shared" si="70"/>
        <v>0</v>
      </c>
      <c r="BH242" s="180">
        <f t="shared" si="71"/>
        <v>0</v>
      </c>
      <c r="BI242" s="180">
        <f t="shared" si="72"/>
        <v>0</v>
      </c>
      <c r="BJ242" s="21" t="s">
        <v>135</v>
      </c>
      <c r="BK242" s="180">
        <f t="shared" si="73"/>
        <v>0</v>
      </c>
      <c r="BL242" s="21" t="s">
        <v>206</v>
      </c>
      <c r="BM242" s="21" t="s">
        <v>666</v>
      </c>
    </row>
    <row r="243" spans="2:65" s="1" customFormat="1" ht="28.8" customHeight="1">
      <c r="B243" s="168"/>
      <c r="C243" s="169" t="s">
        <v>667</v>
      </c>
      <c r="D243" s="169" t="s">
        <v>136</v>
      </c>
      <c r="E243" s="170" t="s">
        <v>668</v>
      </c>
      <c r="F243" s="171" t="s">
        <v>669</v>
      </c>
      <c r="G243" s="172" t="s">
        <v>172</v>
      </c>
      <c r="H243" s="173">
        <v>45</v>
      </c>
      <c r="I243" s="174"/>
      <c r="J243" s="175">
        <f t="shared" si="64"/>
        <v>0</v>
      </c>
      <c r="K243" s="171" t="s">
        <v>5</v>
      </c>
      <c r="L243" s="38"/>
      <c r="M243" s="176" t="s">
        <v>5</v>
      </c>
      <c r="N243" s="177" t="s">
        <v>44</v>
      </c>
      <c r="O243" s="39"/>
      <c r="P243" s="178">
        <f t="shared" si="65"/>
        <v>0</v>
      </c>
      <c r="Q243" s="178">
        <v>1.2999999999999999E-4</v>
      </c>
      <c r="R243" s="178">
        <f t="shared" si="66"/>
        <v>5.8499999999999993E-3</v>
      </c>
      <c r="S243" s="178">
        <v>0</v>
      </c>
      <c r="T243" s="179">
        <f t="shared" si="67"/>
        <v>0</v>
      </c>
      <c r="AR243" s="21" t="s">
        <v>206</v>
      </c>
      <c r="AT243" s="21" t="s">
        <v>136</v>
      </c>
      <c r="AU243" s="21" t="s">
        <v>135</v>
      </c>
      <c r="AY243" s="21" t="s">
        <v>130</v>
      </c>
      <c r="BE243" s="180">
        <f t="shared" si="68"/>
        <v>0</v>
      </c>
      <c r="BF243" s="180">
        <f t="shared" si="69"/>
        <v>0</v>
      </c>
      <c r="BG243" s="180">
        <f t="shared" si="70"/>
        <v>0</v>
      </c>
      <c r="BH243" s="180">
        <f t="shared" si="71"/>
        <v>0</v>
      </c>
      <c r="BI243" s="180">
        <f t="shared" si="72"/>
        <v>0</v>
      </c>
      <c r="BJ243" s="21" t="s">
        <v>135</v>
      </c>
      <c r="BK243" s="180">
        <f t="shared" si="73"/>
        <v>0</v>
      </c>
      <c r="BL243" s="21" t="s">
        <v>206</v>
      </c>
      <c r="BM243" s="21" t="s">
        <v>670</v>
      </c>
    </row>
    <row r="244" spans="2:65" s="10" customFormat="1" ht="37.35" customHeight="1">
      <c r="B244" s="152"/>
      <c r="D244" s="153" t="s">
        <v>71</v>
      </c>
      <c r="E244" s="154" t="s">
        <v>363</v>
      </c>
      <c r="F244" s="154" t="s">
        <v>671</v>
      </c>
      <c r="I244" s="155"/>
      <c r="J244" s="156">
        <f>BK244</f>
        <v>0</v>
      </c>
      <c r="L244" s="152"/>
      <c r="M244" s="157"/>
      <c r="N244" s="158"/>
      <c r="O244" s="158"/>
      <c r="P244" s="159">
        <f>P245</f>
        <v>0</v>
      </c>
      <c r="Q244" s="158"/>
      <c r="R244" s="159">
        <f>R245</f>
        <v>0</v>
      </c>
      <c r="S244" s="158"/>
      <c r="T244" s="160">
        <f>T245</f>
        <v>0</v>
      </c>
      <c r="AR244" s="153" t="s">
        <v>131</v>
      </c>
      <c r="AT244" s="161" t="s">
        <v>71</v>
      </c>
      <c r="AU244" s="161" t="s">
        <v>72</v>
      </c>
      <c r="AY244" s="153" t="s">
        <v>130</v>
      </c>
      <c r="BK244" s="162">
        <f>BK245</f>
        <v>0</v>
      </c>
    </row>
    <row r="245" spans="2:65" s="10" customFormat="1" ht="19.95" customHeight="1">
      <c r="B245" s="152"/>
      <c r="D245" s="165" t="s">
        <v>71</v>
      </c>
      <c r="E245" s="166" t="s">
        <v>672</v>
      </c>
      <c r="F245" s="166" t="s">
        <v>673</v>
      </c>
      <c r="I245" s="155"/>
      <c r="J245" s="167">
        <f>BK245</f>
        <v>0</v>
      </c>
      <c r="L245" s="152"/>
      <c r="M245" s="157"/>
      <c r="N245" s="158"/>
      <c r="O245" s="158"/>
      <c r="P245" s="159">
        <f>P246</f>
        <v>0</v>
      </c>
      <c r="Q245" s="158"/>
      <c r="R245" s="159">
        <f>R246</f>
        <v>0</v>
      </c>
      <c r="S245" s="158"/>
      <c r="T245" s="160">
        <f>T246</f>
        <v>0</v>
      </c>
      <c r="AR245" s="153" t="s">
        <v>131</v>
      </c>
      <c r="AT245" s="161" t="s">
        <v>71</v>
      </c>
      <c r="AU245" s="161" t="s">
        <v>24</v>
      </c>
      <c r="AY245" s="153" t="s">
        <v>130</v>
      </c>
      <c r="BK245" s="162">
        <f>BK246</f>
        <v>0</v>
      </c>
    </row>
    <row r="246" spans="2:65" s="1" customFormat="1" ht="20.399999999999999" customHeight="1">
      <c r="B246" s="168"/>
      <c r="C246" s="169" t="s">
        <v>674</v>
      </c>
      <c r="D246" s="169" t="s">
        <v>136</v>
      </c>
      <c r="E246" s="170" t="s">
        <v>675</v>
      </c>
      <c r="F246" s="171" t="s">
        <v>676</v>
      </c>
      <c r="G246" s="172" t="s">
        <v>677</v>
      </c>
      <c r="H246" s="173">
        <v>8</v>
      </c>
      <c r="I246" s="174"/>
      <c r="J246" s="175">
        <f>ROUND(I246*H246,2)</f>
        <v>0</v>
      </c>
      <c r="K246" s="171" t="s">
        <v>140</v>
      </c>
      <c r="L246" s="38"/>
      <c r="M246" s="176" t="s">
        <v>5</v>
      </c>
      <c r="N246" s="177" t="s">
        <v>44</v>
      </c>
      <c r="O246" s="39"/>
      <c r="P246" s="178">
        <f>O246*H246</f>
        <v>0</v>
      </c>
      <c r="Q246" s="178">
        <v>0</v>
      </c>
      <c r="R246" s="178">
        <f>Q246*H246</f>
        <v>0</v>
      </c>
      <c r="S246" s="178">
        <v>0</v>
      </c>
      <c r="T246" s="179">
        <f>S246*H246</f>
        <v>0</v>
      </c>
      <c r="AR246" s="21" t="s">
        <v>403</v>
      </c>
      <c r="AT246" s="21" t="s">
        <v>136</v>
      </c>
      <c r="AU246" s="21" t="s">
        <v>135</v>
      </c>
      <c r="AY246" s="21" t="s">
        <v>130</v>
      </c>
      <c r="BE246" s="180">
        <f>IF(N246="základní",J246,0)</f>
        <v>0</v>
      </c>
      <c r="BF246" s="180">
        <f>IF(N246="snížená",J246,0)</f>
        <v>0</v>
      </c>
      <c r="BG246" s="180">
        <f>IF(N246="zákl. přenesená",J246,0)</f>
        <v>0</v>
      </c>
      <c r="BH246" s="180">
        <f>IF(N246="sníž. přenesená",J246,0)</f>
        <v>0</v>
      </c>
      <c r="BI246" s="180">
        <f>IF(N246="nulová",J246,0)</f>
        <v>0</v>
      </c>
      <c r="BJ246" s="21" t="s">
        <v>135</v>
      </c>
      <c r="BK246" s="180">
        <f>ROUND(I246*H246,2)</f>
        <v>0</v>
      </c>
      <c r="BL246" s="21" t="s">
        <v>403</v>
      </c>
      <c r="BM246" s="21" t="s">
        <v>678</v>
      </c>
    </row>
    <row r="247" spans="2:65" s="10" customFormat="1" ht="37.35" customHeight="1">
      <c r="B247" s="152"/>
      <c r="D247" s="153" t="s">
        <v>71</v>
      </c>
      <c r="E247" s="154" t="s">
        <v>679</v>
      </c>
      <c r="F247" s="154" t="s">
        <v>680</v>
      </c>
      <c r="I247" s="155"/>
      <c r="J247" s="156">
        <f>BK247</f>
        <v>0</v>
      </c>
      <c r="L247" s="152"/>
      <c r="M247" s="157"/>
      <c r="N247" s="158"/>
      <c r="O247" s="158"/>
      <c r="P247" s="159">
        <f>P248+P250+P252+P254</f>
        <v>0</v>
      </c>
      <c r="Q247" s="158"/>
      <c r="R247" s="159">
        <f>R248+R250+R252+R254</f>
        <v>0</v>
      </c>
      <c r="S247" s="158"/>
      <c r="T247" s="160">
        <f>T248+T250+T252+T254</f>
        <v>0</v>
      </c>
      <c r="AR247" s="153" t="s">
        <v>155</v>
      </c>
      <c r="AT247" s="161" t="s">
        <v>71</v>
      </c>
      <c r="AU247" s="161" t="s">
        <v>72</v>
      </c>
      <c r="AY247" s="153" t="s">
        <v>130</v>
      </c>
      <c r="BK247" s="162">
        <f>BK248+BK250+BK252+BK254</f>
        <v>0</v>
      </c>
    </row>
    <row r="248" spans="2:65" s="10" customFormat="1" ht="19.95" customHeight="1">
      <c r="B248" s="152"/>
      <c r="D248" s="165" t="s">
        <v>71</v>
      </c>
      <c r="E248" s="166" t="s">
        <v>681</v>
      </c>
      <c r="F248" s="166" t="s">
        <v>682</v>
      </c>
      <c r="I248" s="155"/>
      <c r="J248" s="167">
        <f>BK248</f>
        <v>0</v>
      </c>
      <c r="L248" s="152"/>
      <c r="M248" s="157"/>
      <c r="N248" s="158"/>
      <c r="O248" s="158"/>
      <c r="P248" s="159">
        <f>P249</f>
        <v>0</v>
      </c>
      <c r="Q248" s="158"/>
      <c r="R248" s="159">
        <f>R249</f>
        <v>0</v>
      </c>
      <c r="S248" s="158"/>
      <c r="T248" s="160">
        <f>T249</f>
        <v>0</v>
      </c>
      <c r="AR248" s="153" t="s">
        <v>155</v>
      </c>
      <c r="AT248" s="161" t="s">
        <v>71</v>
      </c>
      <c r="AU248" s="161" t="s">
        <v>24</v>
      </c>
      <c r="AY248" s="153" t="s">
        <v>130</v>
      </c>
      <c r="BK248" s="162">
        <f>BK249</f>
        <v>0</v>
      </c>
    </row>
    <row r="249" spans="2:65" s="1" customFormat="1" ht="20.399999999999999" customHeight="1">
      <c r="B249" s="168"/>
      <c r="C249" s="169" t="s">
        <v>683</v>
      </c>
      <c r="D249" s="169" t="s">
        <v>136</v>
      </c>
      <c r="E249" s="170" t="s">
        <v>684</v>
      </c>
      <c r="F249" s="171" t="s">
        <v>685</v>
      </c>
      <c r="G249" s="172" t="s">
        <v>686</v>
      </c>
      <c r="H249" s="173">
        <v>1</v>
      </c>
      <c r="I249" s="174"/>
      <c r="J249" s="175">
        <f>ROUND(I249*H249,2)</f>
        <v>0</v>
      </c>
      <c r="K249" s="171" t="s">
        <v>140</v>
      </c>
      <c r="L249" s="38"/>
      <c r="M249" s="176" t="s">
        <v>5</v>
      </c>
      <c r="N249" s="177" t="s">
        <v>44</v>
      </c>
      <c r="O249" s="39"/>
      <c r="P249" s="178">
        <f>O249*H249</f>
        <v>0</v>
      </c>
      <c r="Q249" s="178">
        <v>0</v>
      </c>
      <c r="R249" s="178">
        <f>Q249*H249</f>
        <v>0</v>
      </c>
      <c r="S249" s="178">
        <v>0</v>
      </c>
      <c r="T249" s="179">
        <f>S249*H249</f>
        <v>0</v>
      </c>
      <c r="AR249" s="21" t="s">
        <v>687</v>
      </c>
      <c r="AT249" s="21" t="s">
        <v>136</v>
      </c>
      <c r="AU249" s="21" t="s">
        <v>135</v>
      </c>
      <c r="AY249" s="21" t="s">
        <v>130</v>
      </c>
      <c r="BE249" s="180">
        <f>IF(N249="základní",J249,0)</f>
        <v>0</v>
      </c>
      <c r="BF249" s="180">
        <f>IF(N249="snížená",J249,0)</f>
        <v>0</v>
      </c>
      <c r="BG249" s="180">
        <f>IF(N249="zákl. přenesená",J249,0)</f>
        <v>0</v>
      </c>
      <c r="BH249" s="180">
        <f>IF(N249="sníž. přenesená",J249,0)</f>
        <v>0</v>
      </c>
      <c r="BI249" s="180">
        <f>IF(N249="nulová",J249,0)</f>
        <v>0</v>
      </c>
      <c r="BJ249" s="21" t="s">
        <v>135</v>
      </c>
      <c r="BK249" s="180">
        <f>ROUND(I249*H249,2)</f>
        <v>0</v>
      </c>
      <c r="BL249" s="21" t="s">
        <v>687</v>
      </c>
      <c r="BM249" s="21" t="s">
        <v>688</v>
      </c>
    </row>
    <row r="250" spans="2:65" s="10" customFormat="1" ht="29.85" customHeight="1">
      <c r="B250" s="152"/>
      <c r="D250" s="165" t="s">
        <v>71</v>
      </c>
      <c r="E250" s="166" t="s">
        <v>689</v>
      </c>
      <c r="F250" s="166" t="s">
        <v>690</v>
      </c>
      <c r="I250" s="155"/>
      <c r="J250" s="167">
        <f>BK250</f>
        <v>0</v>
      </c>
      <c r="L250" s="152"/>
      <c r="M250" s="157"/>
      <c r="N250" s="158"/>
      <c r="O250" s="158"/>
      <c r="P250" s="159">
        <f>P251</f>
        <v>0</v>
      </c>
      <c r="Q250" s="158"/>
      <c r="R250" s="159">
        <f>R251</f>
        <v>0</v>
      </c>
      <c r="S250" s="158"/>
      <c r="T250" s="160">
        <f>T251</f>
        <v>0</v>
      </c>
      <c r="AR250" s="153" t="s">
        <v>155</v>
      </c>
      <c r="AT250" s="161" t="s">
        <v>71</v>
      </c>
      <c r="AU250" s="161" t="s">
        <v>24</v>
      </c>
      <c r="AY250" s="153" t="s">
        <v>130</v>
      </c>
      <c r="BK250" s="162">
        <f>BK251</f>
        <v>0</v>
      </c>
    </row>
    <row r="251" spans="2:65" s="1" customFormat="1" ht="20.399999999999999" customHeight="1">
      <c r="B251" s="168"/>
      <c r="C251" s="169" t="s">
        <v>691</v>
      </c>
      <c r="D251" s="169" t="s">
        <v>136</v>
      </c>
      <c r="E251" s="170" t="s">
        <v>692</v>
      </c>
      <c r="F251" s="171" t="s">
        <v>693</v>
      </c>
      <c r="G251" s="172" t="s">
        <v>686</v>
      </c>
      <c r="H251" s="173">
        <v>4</v>
      </c>
      <c r="I251" s="174"/>
      <c r="J251" s="175">
        <f>ROUND(I251*H251,2)</f>
        <v>0</v>
      </c>
      <c r="K251" s="171" t="s">
        <v>694</v>
      </c>
      <c r="L251" s="38"/>
      <c r="M251" s="176" t="s">
        <v>5</v>
      </c>
      <c r="N251" s="177" t="s">
        <v>44</v>
      </c>
      <c r="O251" s="39"/>
      <c r="P251" s="178">
        <f>O251*H251</f>
        <v>0</v>
      </c>
      <c r="Q251" s="178">
        <v>0</v>
      </c>
      <c r="R251" s="178">
        <f>Q251*H251</f>
        <v>0</v>
      </c>
      <c r="S251" s="178">
        <v>0</v>
      </c>
      <c r="T251" s="179">
        <f>S251*H251</f>
        <v>0</v>
      </c>
      <c r="AR251" s="21" t="s">
        <v>687</v>
      </c>
      <c r="AT251" s="21" t="s">
        <v>136</v>
      </c>
      <c r="AU251" s="21" t="s">
        <v>135</v>
      </c>
      <c r="AY251" s="21" t="s">
        <v>130</v>
      </c>
      <c r="BE251" s="180">
        <f>IF(N251="základní",J251,0)</f>
        <v>0</v>
      </c>
      <c r="BF251" s="180">
        <f>IF(N251="snížená",J251,0)</f>
        <v>0</v>
      </c>
      <c r="BG251" s="180">
        <f>IF(N251="zákl. přenesená",J251,0)</f>
        <v>0</v>
      </c>
      <c r="BH251" s="180">
        <f>IF(N251="sníž. přenesená",J251,0)</f>
        <v>0</v>
      </c>
      <c r="BI251" s="180">
        <f>IF(N251="nulová",J251,0)</f>
        <v>0</v>
      </c>
      <c r="BJ251" s="21" t="s">
        <v>135</v>
      </c>
      <c r="BK251" s="180">
        <f>ROUND(I251*H251,2)</f>
        <v>0</v>
      </c>
      <c r="BL251" s="21" t="s">
        <v>687</v>
      </c>
      <c r="BM251" s="21" t="s">
        <v>695</v>
      </c>
    </row>
    <row r="252" spans="2:65" s="10" customFormat="1" ht="29.85" customHeight="1">
      <c r="B252" s="152"/>
      <c r="D252" s="165" t="s">
        <v>71</v>
      </c>
      <c r="E252" s="166" t="s">
        <v>696</v>
      </c>
      <c r="F252" s="166" t="s">
        <v>697</v>
      </c>
      <c r="I252" s="155"/>
      <c r="J252" s="167">
        <f>BK252</f>
        <v>0</v>
      </c>
      <c r="L252" s="152"/>
      <c r="M252" s="157"/>
      <c r="N252" s="158"/>
      <c r="O252" s="158"/>
      <c r="P252" s="159">
        <f>P253</f>
        <v>0</v>
      </c>
      <c r="Q252" s="158"/>
      <c r="R252" s="159">
        <f>R253</f>
        <v>0</v>
      </c>
      <c r="S252" s="158"/>
      <c r="T252" s="160">
        <f>T253</f>
        <v>0</v>
      </c>
      <c r="AR252" s="153" t="s">
        <v>155</v>
      </c>
      <c r="AT252" s="161" t="s">
        <v>71</v>
      </c>
      <c r="AU252" s="161" t="s">
        <v>24</v>
      </c>
      <c r="AY252" s="153" t="s">
        <v>130</v>
      </c>
      <c r="BK252" s="162">
        <f>BK253</f>
        <v>0</v>
      </c>
    </row>
    <row r="253" spans="2:65" s="1" customFormat="1" ht="20.399999999999999" customHeight="1">
      <c r="B253" s="168"/>
      <c r="C253" s="169" t="s">
        <v>698</v>
      </c>
      <c r="D253" s="169" t="s">
        <v>136</v>
      </c>
      <c r="E253" s="170" t="s">
        <v>699</v>
      </c>
      <c r="F253" s="171" t="s">
        <v>700</v>
      </c>
      <c r="G253" s="172" t="s">
        <v>701</v>
      </c>
      <c r="H253" s="173">
        <v>1</v>
      </c>
      <c r="I253" s="174"/>
      <c r="J253" s="175">
        <f>ROUND(I253*H253,2)</f>
        <v>0</v>
      </c>
      <c r="K253" s="171" t="s">
        <v>694</v>
      </c>
      <c r="L253" s="38"/>
      <c r="M253" s="176" t="s">
        <v>5</v>
      </c>
      <c r="N253" s="177" t="s">
        <v>44</v>
      </c>
      <c r="O253" s="39"/>
      <c r="P253" s="178">
        <f>O253*H253</f>
        <v>0</v>
      </c>
      <c r="Q253" s="178">
        <v>0</v>
      </c>
      <c r="R253" s="178">
        <f>Q253*H253</f>
        <v>0</v>
      </c>
      <c r="S253" s="178">
        <v>0</v>
      </c>
      <c r="T253" s="179">
        <f>S253*H253</f>
        <v>0</v>
      </c>
      <c r="AR253" s="21" t="s">
        <v>687</v>
      </c>
      <c r="AT253" s="21" t="s">
        <v>136</v>
      </c>
      <c r="AU253" s="21" t="s">
        <v>135</v>
      </c>
      <c r="AY253" s="21" t="s">
        <v>130</v>
      </c>
      <c r="BE253" s="180">
        <f>IF(N253="základní",J253,0)</f>
        <v>0</v>
      </c>
      <c r="BF253" s="180">
        <f>IF(N253="snížená",J253,0)</f>
        <v>0</v>
      </c>
      <c r="BG253" s="180">
        <f>IF(N253="zákl. přenesená",J253,0)</f>
        <v>0</v>
      </c>
      <c r="BH253" s="180">
        <f>IF(N253="sníž. přenesená",J253,0)</f>
        <v>0</v>
      </c>
      <c r="BI253" s="180">
        <f>IF(N253="nulová",J253,0)</f>
        <v>0</v>
      </c>
      <c r="BJ253" s="21" t="s">
        <v>135</v>
      </c>
      <c r="BK253" s="180">
        <f>ROUND(I253*H253,2)</f>
        <v>0</v>
      </c>
      <c r="BL253" s="21" t="s">
        <v>687</v>
      </c>
      <c r="BM253" s="21" t="s">
        <v>702</v>
      </c>
    </row>
    <row r="254" spans="2:65" s="10" customFormat="1" ht="29.85" customHeight="1">
      <c r="B254" s="152"/>
      <c r="D254" s="165" t="s">
        <v>71</v>
      </c>
      <c r="E254" s="166" t="s">
        <v>703</v>
      </c>
      <c r="F254" s="166" t="s">
        <v>704</v>
      </c>
      <c r="I254" s="155"/>
      <c r="J254" s="167">
        <f>BK254</f>
        <v>0</v>
      </c>
      <c r="L254" s="152"/>
      <c r="M254" s="157"/>
      <c r="N254" s="158"/>
      <c r="O254" s="158"/>
      <c r="P254" s="159">
        <f>P255</f>
        <v>0</v>
      </c>
      <c r="Q254" s="158"/>
      <c r="R254" s="159">
        <f>R255</f>
        <v>0</v>
      </c>
      <c r="S254" s="158"/>
      <c r="T254" s="160">
        <f>T255</f>
        <v>0</v>
      </c>
      <c r="AR254" s="153" t="s">
        <v>155</v>
      </c>
      <c r="AT254" s="161" t="s">
        <v>71</v>
      </c>
      <c r="AU254" s="161" t="s">
        <v>24</v>
      </c>
      <c r="AY254" s="153" t="s">
        <v>130</v>
      </c>
      <c r="BK254" s="162">
        <f>BK255</f>
        <v>0</v>
      </c>
    </row>
    <row r="255" spans="2:65" s="1" customFormat="1" ht="20.399999999999999" customHeight="1">
      <c r="B255" s="168"/>
      <c r="C255" s="169" t="s">
        <v>705</v>
      </c>
      <c r="D255" s="169" t="s">
        <v>136</v>
      </c>
      <c r="E255" s="170" t="s">
        <v>706</v>
      </c>
      <c r="F255" s="171" t="s">
        <v>707</v>
      </c>
      <c r="G255" s="172" t="s">
        <v>686</v>
      </c>
      <c r="H255" s="173">
        <v>1</v>
      </c>
      <c r="I255" s="174"/>
      <c r="J255" s="175">
        <f>ROUND(I255*H255,2)</f>
        <v>0</v>
      </c>
      <c r="K255" s="171" t="s">
        <v>140</v>
      </c>
      <c r="L255" s="38"/>
      <c r="M255" s="176" t="s">
        <v>5</v>
      </c>
      <c r="N255" s="201" t="s">
        <v>44</v>
      </c>
      <c r="O255" s="202"/>
      <c r="P255" s="203">
        <f>O255*H255</f>
        <v>0</v>
      </c>
      <c r="Q255" s="203">
        <v>0</v>
      </c>
      <c r="R255" s="203">
        <f>Q255*H255</f>
        <v>0</v>
      </c>
      <c r="S255" s="203">
        <v>0</v>
      </c>
      <c r="T255" s="204">
        <f>S255*H255</f>
        <v>0</v>
      </c>
      <c r="AR255" s="21" t="s">
        <v>687</v>
      </c>
      <c r="AT255" s="21" t="s">
        <v>136</v>
      </c>
      <c r="AU255" s="21" t="s">
        <v>135</v>
      </c>
      <c r="AY255" s="21" t="s">
        <v>130</v>
      </c>
      <c r="BE255" s="180">
        <f>IF(N255="základní",J255,0)</f>
        <v>0</v>
      </c>
      <c r="BF255" s="180">
        <f>IF(N255="snížená",J255,0)</f>
        <v>0</v>
      </c>
      <c r="BG255" s="180">
        <f>IF(N255="zákl. přenesená",J255,0)</f>
        <v>0</v>
      </c>
      <c r="BH255" s="180">
        <f>IF(N255="sníž. přenesená",J255,0)</f>
        <v>0</v>
      </c>
      <c r="BI255" s="180">
        <f>IF(N255="nulová",J255,0)</f>
        <v>0</v>
      </c>
      <c r="BJ255" s="21" t="s">
        <v>135</v>
      </c>
      <c r="BK255" s="180">
        <f>ROUND(I255*H255,2)</f>
        <v>0</v>
      </c>
      <c r="BL255" s="21" t="s">
        <v>687</v>
      </c>
      <c r="BM255" s="21" t="s">
        <v>708</v>
      </c>
    </row>
    <row r="256" spans="2:65" s="1" customFormat="1" ht="6.9" customHeight="1">
      <c r="B256" s="53"/>
      <c r="C256" s="54"/>
      <c r="D256" s="54"/>
      <c r="E256" s="54"/>
      <c r="F256" s="54"/>
      <c r="G256" s="54"/>
      <c r="H256" s="54"/>
      <c r="I256" s="119"/>
      <c r="J256" s="54"/>
      <c r="K256" s="54"/>
      <c r="L256" s="38"/>
    </row>
  </sheetData>
  <autoFilter ref="C94:K255"/>
  <mergeCells count="6">
    <mergeCell ref="G1:H1"/>
    <mergeCell ref="L2:V2"/>
    <mergeCell ref="E7:H7"/>
    <mergeCell ref="E22:H22"/>
    <mergeCell ref="E43:H43"/>
    <mergeCell ref="E87:H87"/>
  </mergeCells>
  <hyperlinks>
    <hyperlink ref="F1:G1" location="C2" display="1) Krycí list soupisu"/>
    <hyperlink ref="G1:H1" location="C50" display="2) Rekapitulace"/>
    <hyperlink ref="J1" location="C94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2"/>
  <cols>
    <col min="1" max="1" width="8.28515625" style="205" customWidth="1"/>
    <col min="2" max="2" width="1.7109375" style="205" customWidth="1"/>
    <col min="3" max="4" width="5" style="205" customWidth="1"/>
    <col min="5" max="5" width="11.7109375" style="205" customWidth="1"/>
    <col min="6" max="6" width="9.140625" style="205" customWidth="1"/>
    <col min="7" max="7" width="5" style="205" customWidth="1"/>
    <col min="8" max="8" width="77.85546875" style="205" customWidth="1"/>
    <col min="9" max="10" width="20" style="205" customWidth="1"/>
    <col min="11" max="11" width="1.7109375" style="205" customWidth="1"/>
  </cols>
  <sheetData>
    <row r="1" spans="2:11" ht="37.5" customHeight="1"/>
    <row r="2" spans="2:11" ht="7.5" customHeight="1">
      <c r="B2" s="206"/>
      <c r="C2" s="207"/>
      <c r="D2" s="207"/>
      <c r="E2" s="207"/>
      <c r="F2" s="207"/>
      <c r="G2" s="207"/>
      <c r="H2" s="207"/>
      <c r="I2" s="207"/>
      <c r="J2" s="207"/>
      <c r="K2" s="208"/>
    </row>
    <row r="3" spans="2:11" s="12" customFormat="1" ht="45" customHeight="1">
      <c r="B3" s="209"/>
      <c r="C3" s="325" t="s">
        <v>709</v>
      </c>
      <c r="D3" s="325"/>
      <c r="E3" s="325"/>
      <c r="F3" s="325"/>
      <c r="G3" s="325"/>
      <c r="H3" s="325"/>
      <c r="I3" s="325"/>
      <c r="J3" s="325"/>
      <c r="K3" s="210"/>
    </row>
    <row r="4" spans="2:11" ht="25.5" customHeight="1">
      <c r="B4" s="211"/>
      <c r="C4" s="326" t="s">
        <v>710</v>
      </c>
      <c r="D4" s="326"/>
      <c r="E4" s="326"/>
      <c r="F4" s="326"/>
      <c r="G4" s="326"/>
      <c r="H4" s="326"/>
      <c r="I4" s="326"/>
      <c r="J4" s="326"/>
      <c r="K4" s="212"/>
    </row>
    <row r="5" spans="2:11" ht="5.25" customHeight="1">
      <c r="B5" s="211"/>
      <c r="C5" s="213"/>
      <c r="D5" s="213"/>
      <c r="E5" s="213"/>
      <c r="F5" s="213"/>
      <c r="G5" s="213"/>
      <c r="H5" s="213"/>
      <c r="I5" s="213"/>
      <c r="J5" s="213"/>
      <c r="K5" s="212"/>
    </row>
    <row r="6" spans="2:11" ht="15" customHeight="1">
      <c r="B6" s="211"/>
      <c r="C6" s="324" t="s">
        <v>711</v>
      </c>
      <c r="D6" s="324"/>
      <c r="E6" s="324"/>
      <c r="F6" s="324"/>
      <c r="G6" s="324"/>
      <c r="H6" s="324"/>
      <c r="I6" s="324"/>
      <c r="J6" s="324"/>
      <c r="K6" s="212"/>
    </row>
    <row r="7" spans="2:11" ht="15" customHeight="1">
      <c r="B7" s="215"/>
      <c r="C7" s="324" t="s">
        <v>712</v>
      </c>
      <c r="D7" s="324"/>
      <c r="E7" s="324"/>
      <c r="F7" s="324"/>
      <c r="G7" s="324"/>
      <c r="H7" s="324"/>
      <c r="I7" s="324"/>
      <c r="J7" s="324"/>
      <c r="K7" s="212"/>
    </row>
    <row r="8" spans="2:11" ht="12.75" customHeight="1">
      <c r="B8" s="215"/>
      <c r="C8" s="214"/>
      <c r="D8" s="214"/>
      <c r="E8" s="214"/>
      <c r="F8" s="214"/>
      <c r="G8" s="214"/>
      <c r="H8" s="214"/>
      <c r="I8" s="214"/>
      <c r="J8" s="214"/>
      <c r="K8" s="212"/>
    </row>
    <row r="9" spans="2:11" ht="15" customHeight="1">
      <c r="B9" s="215"/>
      <c r="C9" s="324" t="s">
        <v>713</v>
      </c>
      <c r="D9" s="324"/>
      <c r="E9" s="324"/>
      <c r="F9" s="324"/>
      <c r="G9" s="324"/>
      <c r="H9" s="324"/>
      <c r="I9" s="324"/>
      <c r="J9" s="324"/>
      <c r="K9" s="212"/>
    </row>
    <row r="10" spans="2:11" ht="15" customHeight="1">
      <c r="B10" s="215"/>
      <c r="C10" s="214"/>
      <c r="D10" s="324" t="s">
        <v>714</v>
      </c>
      <c r="E10" s="324"/>
      <c r="F10" s="324"/>
      <c r="G10" s="324"/>
      <c r="H10" s="324"/>
      <c r="I10" s="324"/>
      <c r="J10" s="324"/>
      <c r="K10" s="212"/>
    </row>
    <row r="11" spans="2:11" ht="15" customHeight="1">
      <c r="B11" s="215"/>
      <c r="C11" s="216"/>
      <c r="D11" s="324" t="s">
        <v>715</v>
      </c>
      <c r="E11" s="324"/>
      <c r="F11" s="324"/>
      <c r="G11" s="324"/>
      <c r="H11" s="324"/>
      <c r="I11" s="324"/>
      <c r="J11" s="324"/>
      <c r="K11" s="212"/>
    </row>
    <row r="12" spans="2:11" ht="12.75" customHeight="1">
      <c r="B12" s="215"/>
      <c r="C12" s="216"/>
      <c r="D12" s="216"/>
      <c r="E12" s="216"/>
      <c r="F12" s="216"/>
      <c r="G12" s="216"/>
      <c r="H12" s="216"/>
      <c r="I12" s="216"/>
      <c r="J12" s="216"/>
      <c r="K12" s="212"/>
    </row>
    <row r="13" spans="2:11" ht="15" customHeight="1">
      <c r="B13" s="215"/>
      <c r="C13" s="216"/>
      <c r="D13" s="324" t="s">
        <v>716</v>
      </c>
      <c r="E13" s="324"/>
      <c r="F13" s="324"/>
      <c r="G13" s="324"/>
      <c r="H13" s="324"/>
      <c r="I13" s="324"/>
      <c r="J13" s="324"/>
      <c r="K13" s="212"/>
    </row>
    <row r="14" spans="2:11" ht="15" customHeight="1">
      <c r="B14" s="215"/>
      <c r="C14" s="216"/>
      <c r="D14" s="324" t="s">
        <v>717</v>
      </c>
      <c r="E14" s="324"/>
      <c r="F14" s="324"/>
      <c r="G14" s="324"/>
      <c r="H14" s="324"/>
      <c r="I14" s="324"/>
      <c r="J14" s="324"/>
      <c r="K14" s="212"/>
    </row>
    <row r="15" spans="2:11" ht="15" customHeight="1">
      <c r="B15" s="215"/>
      <c r="C15" s="216"/>
      <c r="D15" s="324" t="s">
        <v>718</v>
      </c>
      <c r="E15" s="324"/>
      <c r="F15" s="324"/>
      <c r="G15" s="324"/>
      <c r="H15" s="324"/>
      <c r="I15" s="324"/>
      <c r="J15" s="324"/>
      <c r="K15" s="212"/>
    </row>
    <row r="16" spans="2:11" ht="15" customHeight="1">
      <c r="B16" s="215"/>
      <c r="C16" s="216"/>
      <c r="D16" s="216"/>
      <c r="E16" s="217" t="s">
        <v>76</v>
      </c>
      <c r="F16" s="324" t="s">
        <v>719</v>
      </c>
      <c r="G16" s="324"/>
      <c r="H16" s="324"/>
      <c r="I16" s="324"/>
      <c r="J16" s="324"/>
      <c r="K16" s="212"/>
    </row>
    <row r="17" spans="2:11" ht="15" customHeight="1">
      <c r="B17" s="215"/>
      <c r="C17" s="216"/>
      <c r="D17" s="216"/>
      <c r="E17" s="217" t="s">
        <v>720</v>
      </c>
      <c r="F17" s="324" t="s">
        <v>721</v>
      </c>
      <c r="G17" s="324"/>
      <c r="H17" s="324"/>
      <c r="I17" s="324"/>
      <c r="J17" s="324"/>
      <c r="K17" s="212"/>
    </row>
    <row r="18" spans="2:11" ht="15" customHeight="1">
      <c r="B18" s="215"/>
      <c r="C18" s="216"/>
      <c r="D18" s="216"/>
      <c r="E18" s="217" t="s">
        <v>722</v>
      </c>
      <c r="F18" s="324" t="s">
        <v>723</v>
      </c>
      <c r="G18" s="324"/>
      <c r="H18" s="324"/>
      <c r="I18" s="324"/>
      <c r="J18" s="324"/>
      <c r="K18" s="212"/>
    </row>
    <row r="19" spans="2:11" ht="15" customHeight="1">
      <c r="B19" s="215"/>
      <c r="C19" s="216"/>
      <c r="D19" s="216"/>
      <c r="E19" s="217" t="s">
        <v>724</v>
      </c>
      <c r="F19" s="324" t="s">
        <v>725</v>
      </c>
      <c r="G19" s="324"/>
      <c r="H19" s="324"/>
      <c r="I19" s="324"/>
      <c r="J19" s="324"/>
      <c r="K19" s="212"/>
    </row>
    <row r="20" spans="2:11" ht="15" customHeight="1">
      <c r="B20" s="215"/>
      <c r="C20" s="216"/>
      <c r="D20" s="216"/>
      <c r="E20" s="217" t="s">
        <v>726</v>
      </c>
      <c r="F20" s="324" t="s">
        <v>727</v>
      </c>
      <c r="G20" s="324"/>
      <c r="H20" s="324"/>
      <c r="I20" s="324"/>
      <c r="J20" s="324"/>
      <c r="K20" s="212"/>
    </row>
    <row r="21" spans="2:11" ht="15" customHeight="1">
      <c r="B21" s="215"/>
      <c r="C21" s="216"/>
      <c r="D21" s="216"/>
      <c r="E21" s="217" t="s">
        <v>728</v>
      </c>
      <c r="F21" s="324" t="s">
        <v>729</v>
      </c>
      <c r="G21" s="324"/>
      <c r="H21" s="324"/>
      <c r="I21" s="324"/>
      <c r="J21" s="324"/>
      <c r="K21" s="212"/>
    </row>
    <row r="22" spans="2:11" ht="12.75" customHeight="1">
      <c r="B22" s="215"/>
      <c r="C22" s="216"/>
      <c r="D22" s="216"/>
      <c r="E22" s="216"/>
      <c r="F22" s="216"/>
      <c r="G22" s="216"/>
      <c r="H22" s="216"/>
      <c r="I22" s="216"/>
      <c r="J22" s="216"/>
      <c r="K22" s="212"/>
    </row>
    <row r="23" spans="2:11" ht="15" customHeight="1">
      <c r="B23" s="215"/>
      <c r="C23" s="324" t="s">
        <v>730</v>
      </c>
      <c r="D23" s="324"/>
      <c r="E23" s="324"/>
      <c r="F23" s="324"/>
      <c r="G23" s="324"/>
      <c r="H23" s="324"/>
      <c r="I23" s="324"/>
      <c r="J23" s="324"/>
      <c r="K23" s="212"/>
    </row>
    <row r="24" spans="2:11" ht="15" customHeight="1">
      <c r="B24" s="215"/>
      <c r="C24" s="324" t="s">
        <v>731</v>
      </c>
      <c r="D24" s="324"/>
      <c r="E24" s="324"/>
      <c r="F24" s="324"/>
      <c r="G24" s="324"/>
      <c r="H24" s="324"/>
      <c r="I24" s="324"/>
      <c r="J24" s="324"/>
      <c r="K24" s="212"/>
    </row>
    <row r="25" spans="2:11" ht="15" customHeight="1">
      <c r="B25" s="215"/>
      <c r="C25" s="214"/>
      <c r="D25" s="324" t="s">
        <v>732</v>
      </c>
      <c r="E25" s="324"/>
      <c r="F25" s="324"/>
      <c r="G25" s="324"/>
      <c r="H25" s="324"/>
      <c r="I25" s="324"/>
      <c r="J25" s="324"/>
      <c r="K25" s="212"/>
    </row>
    <row r="26" spans="2:11" ht="15" customHeight="1">
      <c r="B26" s="215"/>
      <c r="C26" s="216"/>
      <c r="D26" s="324" t="s">
        <v>733</v>
      </c>
      <c r="E26" s="324"/>
      <c r="F26" s="324"/>
      <c r="G26" s="324"/>
      <c r="H26" s="324"/>
      <c r="I26" s="324"/>
      <c r="J26" s="324"/>
      <c r="K26" s="212"/>
    </row>
    <row r="27" spans="2:11" ht="12.75" customHeight="1">
      <c r="B27" s="215"/>
      <c r="C27" s="216"/>
      <c r="D27" s="216"/>
      <c r="E27" s="216"/>
      <c r="F27" s="216"/>
      <c r="G27" s="216"/>
      <c r="H27" s="216"/>
      <c r="I27" s="216"/>
      <c r="J27" s="216"/>
      <c r="K27" s="212"/>
    </row>
    <row r="28" spans="2:11" ht="15" customHeight="1">
      <c r="B28" s="215"/>
      <c r="C28" s="216"/>
      <c r="D28" s="324" t="s">
        <v>734</v>
      </c>
      <c r="E28" s="324"/>
      <c r="F28" s="324"/>
      <c r="G28" s="324"/>
      <c r="H28" s="324"/>
      <c r="I28" s="324"/>
      <c r="J28" s="324"/>
      <c r="K28" s="212"/>
    </row>
    <row r="29" spans="2:11" ht="15" customHeight="1">
      <c r="B29" s="215"/>
      <c r="C29" s="216"/>
      <c r="D29" s="324" t="s">
        <v>735</v>
      </c>
      <c r="E29" s="324"/>
      <c r="F29" s="324"/>
      <c r="G29" s="324"/>
      <c r="H29" s="324"/>
      <c r="I29" s="324"/>
      <c r="J29" s="324"/>
      <c r="K29" s="212"/>
    </row>
    <row r="30" spans="2:11" ht="12.75" customHeight="1">
      <c r="B30" s="215"/>
      <c r="C30" s="216"/>
      <c r="D30" s="216"/>
      <c r="E30" s="216"/>
      <c r="F30" s="216"/>
      <c r="G30" s="216"/>
      <c r="H30" s="216"/>
      <c r="I30" s="216"/>
      <c r="J30" s="216"/>
      <c r="K30" s="212"/>
    </row>
    <row r="31" spans="2:11" ht="15" customHeight="1">
      <c r="B31" s="215"/>
      <c r="C31" s="216"/>
      <c r="D31" s="324" t="s">
        <v>736</v>
      </c>
      <c r="E31" s="324"/>
      <c r="F31" s="324"/>
      <c r="G31" s="324"/>
      <c r="H31" s="324"/>
      <c r="I31" s="324"/>
      <c r="J31" s="324"/>
      <c r="K31" s="212"/>
    </row>
    <row r="32" spans="2:11" ht="15" customHeight="1">
      <c r="B32" s="215"/>
      <c r="C32" s="216"/>
      <c r="D32" s="324" t="s">
        <v>737</v>
      </c>
      <c r="E32" s="324"/>
      <c r="F32" s="324"/>
      <c r="G32" s="324"/>
      <c r="H32" s="324"/>
      <c r="I32" s="324"/>
      <c r="J32" s="324"/>
      <c r="K32" s="212"/>
    </row>
    <row r="33" spans="2:11" ht="15" customHeight="1">
      <c r="B33" s="215"/>
      <c r="C33" s="216"/>
      <c r="D33" s="324" t="s">
        <v>738</v>
      </c>
      <c r="E33" s="324"/>
      <c r="F33" s="324"/>
      <c r="G33" s="324"/>
      <c r="H33" s="324"/>
      <c r="I33" s="324"/>
      <c r="J33" s="324"/>
      <c r="K33" s="212"/>
    </row>
    <row r="34" spans="2:11" ht="15" customHeight="1">
      <c r="B34" s="215"/>
      <c r="C34" s="216"/>
      <c r="D34" s="214"/>
      <c r="E34" s="218" t="s">
        <v>115</v>
      </c>
      <c r="F34" s="214"/>
      <c r="G34" s="324" t="s">
        <v>739</v>
      </c>
      <c r="H34" s="324"/>
      <c r="I34" s="324"/>
      <c r="J34" s="324"/>
      <c r="K34" s="212"/>
    </row>
    <row r="35" spans="2:11" ht="30.75" customHeight="1">
      <c r="B35" s="215"/>
      <c r="C35" s="216"/>
      <c r="D35" s="214"/>
      <c r="E35" s="218" t="s">
        <v>740</v>
      </c>
      <c r="F35" s="214"/>
      <c r="G35" s="324" t="s">
        <v>741</v>
      </c>
      <c r="H35" s="324"/>
      <c r="I35" s="324"/>
      <c r="J35" s="324"/>
      <c r="K35" s="212"/>
    </row>
    <row r="36" spans="2:11" ht="15" customHeight="1">
      <c r="B36" s="215"/>
      <c r="C36" s="216"/>
      <c r="D36" s="214"/>
      <c r="E36" s="218" t="s">
        <v>53</v>
      </c>
      <c r="F36" s="214"/>
      <c r="G36" s="324" t="s">
        <v>742</v>
      </c>
      <c r="H36" s="324"/>
      <c r="I36" s="324"/>
      <c r="J36" s="324"/>
      <c r="K36" s="212"/>
    </row>
    <row r="37" spans="2:11" ht="15" customHeight="1">
      <c r="B37" s="215"/>
      <c r="C37" s="216"/>
      <c r="D37" s="214"/>
      <c r="E37" s="218" t="s">
        <v>116</v>
      </c>
      <c r="F37" s="214"/>
      <c r="G37" s="324" t="s">
        <v>743</v>
      </c>
      <c r="H37" s="324"/>
      <c r="I37" s="324"/>
      <c r="J37" s="324"/>
      <c r="K37" s="212"/>
    </row>
    <row r="38" spans="2:11" ht="15" customHeight="1">
      <c r="B38" s="215"/>
      <c r="C38" s="216"/>
      <c r="D38" s="214"/>
      <c r="E38" s="218" t="s">
        <v>117</v>
      </c>
      <c r="F38" s="214"/>
      <c r="G38" s="324" t="s">
        <v>744</v>
      </c>
      <c r="H38" s="324"/>
      <c r="I38" s="324"/>
      <c r="J38" s="324"/>
      <c r="K38" s="212"/>
    </row>
    <row r="39" spans="2:11" ht="15" customHeight="1">
      <c r="B39" s="215"/>
      <c r="C39" s="216"/>
      <c r="D39" s="214"/>
      <c r="E39" s="218" t="s">
        <v>118</v>
      </c>
      <c r="F39" s="214"/>
      <c r="G39" s="324" t="s">
        <v>745</v>
      </c>
      <c r="H39" s="324"/>
      <c r="I39" s="324"/>
      <c r="J39" s="324"/>
      <c r="K39" s="212"/>
    </row>
    <row r="40" spans="2:11" ht="15" customHeight="1">
      <c r="B40" s="215"/>
      <c r="C40" s="216"/>
      <c r="D40" s="214"/>
      <c r="E40" s="218" t="s">
        <v>746</v>
      </c>
      <c r="F40" s="214"/>
      <c r="G40" s="324" t="s">
        <v>747</v>
      </c>
      <c r="H40" s="324"/>
      <c r="I40" s="324"/>
      <c r="J40" s="324"/>
      <c r="K40" s="212"/>
    </row>
    <row r="41" spans="2:11" ht="15" customHeight="1">
      <c r="B41" s="215"/>
      <c r="C41" s="216"/>
      <c r="D41" s="214"/>
      <c r="E41" s="218"/>
      <c r="F41" s="214"/>
      <c r="G41" s="324" t="s">
        <v>748</v>
      </c>
      <c r="H41" s="324"/>
      <c r="I41" s="324"/>
      <c r="J41" s="324"/>
      <c r="K41" s="212"/>
    </row>
    <row r="42" spans="2:11" ht="15" customHeight="1">
      <c r="B42" s="215"/>
      <c r="C42" s="216"/>
      <c r="D42" s="214"/>
      <c r="E42" s="218" t="s">
        <v>749</v>
      </c>
      <c r="F42" s="214"/>
      <c r="G42" s="324" t="s">
        <v>750</v>
      </c>
      <c r="H42" s="324"/>
      <c r="I42" s="324"/>
      <c r="J42" s="324"/>
      <c r="K42" s="212"/>
    </row>
    <row r="43" spans="2:11" ht="15" customHeight="1">
      <c r="B43" s="215"/>
      <c r="C43" s="216"/>
      <c r="D43" s="214"/>
      <c r="E43" s="218" t="s">
        <v>120</v>
      </c>
      <c r="F43" s="214"/>
      <c r="G43" s="324" t="s">
        <v>751</v>
      </c>
      <c r="H43" s="324"/>
      <c r="I43" s="324"/>
      <c r="J43" s="324"/>
      <c r="K43" s="212"/>
    </row>
    <row r="44" spans="2:11" ht="12.75" customHeight="1">
      <c r="B44" s="215"/>
      <c r="C44" s="216"/>
      <c r="D44" s="214"/>
      <c r="E44" s="214"/>
      <c r="F44" s="214"/>
      <c r="G44" s="214"/>
      <c r="H44" s="214"/>
      <c r="I44" s="214"/>
      <c r="J44" s="214"/>
      <c r="K44" s="212"/>
    </row>
    <row r="45" spans="2:11" ht="15" customHeight="1">
      <c r="B45" s="215"/>
      <c r="C45" s="216"/>
      <c r="D45" s="324" t="s">
        <v>752</v>
      </c>
      <c r="E45" s="324"/>
      <c r="F45" s="324"/>
      <c r="G45" s="324"/>
      <c r="H45" s="324"/>
      <c r="I45" s="324"/>
      <c r="J45" s="324"/>
      <c r="K45" s="212"/>
    </row>
    <row r="46" spans="2:11" ht="15" customHeight="1">
      <c r="B46" s="215"/>
      <c r="C46" s="216"/>
      <c r="D46" s="216"/>
      <c r="E46" s="324" t="s">
        <v>753</v>
      </c>
      <c r="F46" s="324"/>
      <c r="G46" s="324"/>
      <c r="H46" s="324"/>
      <c r="I46" s="324"/>
      <c r="J46" s="324"/>
      <c r="K46" s="212"/>
    </row>
    <row r="47" spans="2:11" ht="15" customHeight="1">
      <c r="B47" s="215"/>
      <c r="C47" s="216"/>
      <c r="D47" s="216"/>
      <c r="E47" s="324" t="s">
        <v>754</v>
      </c>
      <c r="F47" s="324"/>
      <c r="G47" s="324"/>
      <c r="H47" s="324"/>
      <c r="I47" s="324"/>
      <c r="J47" s="324"/>
      <c r="K47" s="212"/>
    </row>
    <row r="48" spans="2:11" ht="15" customHeight="1">
      <c r="B48" s="215"/>
      <c r="C48" s="216"/>
      <c r="D48" s="216"/>
      <c r="E48" s="324" t="s">
        <v>755</v>
      </c>
      <c r="F48" s="324"/>
      <c r="G48" s="324"/>
      <c r="H48" s="324"/>
      <c r="I48" s="324"/>
      <c r="J48" s="324"/>
      <c r="K48" s="212"/>
    </row>
    <row r="49" spans="2:11" ht="15" customHeight="1">
      <c r="B49" s="215"/>
      <c r="C49" s="216"/>
      <c r="D49" s="324" t="s">
        <v>756</v>
      </c>
      <c r="E49" s="324"/>
      <c r="F49" s="324"/>
      <c r="G49" s="324"/>
      <c r="H49" s="324"/>
      <c r="I49" s="324"/>
      <c r="J49" s="324"/>
      <c r="K49" s="212"/>
    </row>
    <row r="50" spans="2:11" ht="25.5" customHeight="1">
      <c r="B50" s="211"/>
      <c r="C50" s="326" t="s">
        <v>757</v>
      </c>
      <c r="D50" s="326"/>
      <c r="E50" s="326"/>
      <c r="F50" s="326"/>
      <c r="G50" s="326"/>
      <c r="H50" s="326"/>
      <c r="I50" s="326"/>
      <c r="J50" s="326"/>
      <c r="K50" s="212"/>
    </row>
    <row r="51" spans="2:11" ht="5.25" customHeight="1">
      <c r="B51" s="211"/>
      <c r="C51" s="213"/>
      <c r="D51" s="213"/>
      <c r="E51" s="213"/>
      <c r="F51" s="213"/>
      <c r="G51" s="213"/>
      <c r="H51" s="213"/>
      <c r="I51" s="213"/>
      <c r="J51" s="213"/>
      <c r="K51" s="212"/>
    </row>
    <row r="52" spans="2:11" ht="15" customHeight="1">
      <c r="B52" s="211"/>
      <c r="C52" s="324" t="s">
        <v>758</v>
      </c>
      <c r="D52" s="324"/>
      <c r="E52" s="324"/>
      <c r="F52" s="324"/>
      <c r="G52" s="324"/>
      <c r="H52" s="324"/>
      <c r="I52" s="324"/>
      <c r="J52" s="324"/>
      <c r="K52" s="212"/>
    </row>
    <row r="53" spans="2:11" ht="15" customHeight="1">
      <c r="B53" s="211"/>
      <c r="C53" s="324" t="s">
        <v>759</v>
      </c>
      <c r="D53" s="324"/>
      <c r="E53" s="324"/>
      <c r="F53" s="324"/>
      <c r="G53" s="324"/>
      <c r="H53" s="324"/>
      <c r="I53" s="324"/>
      <c r="J53" s="324"/>
      <c r="K53" s="212"/>
    </row>
    <row r="54" spans="2:11" ht="12.75" customHeight="1">
      <c r="B54" s="211"/>
      <c r="C54" s="214"/>
      <c r="D54" s="214"/>
      <c r="E54" s="214"/>
      <c r="F54" s="214"/>
      <c r="G54" s="214"/>
      <c r="H54" s="214"/>
      <c r="I54" s="214"/>
      <c r="J54" s="214"/>
      <c r="K54" s="212"/>
    </row>
    <row r="55" spans="2:11" ht="15" customHeight="1">
      <c r="B55" s="211"/>
      <c r="C55" s="324" t="s">
        <v>760</v>
      </c>
      <c r="D55" s="324"/>
      <c r="E55" s="324"/>
      <c r="F55" s="324"/>
      <c r="G55" s="324"/>
      <c r="H55" s="324"/>
      <c r="I55" s="324"/>
      <c r="J55" s="324"/>
      <c r="K55" s="212"/>
    </row>
    <row r="56" spans="2:11" ht="15" customHeight="1">
      <c r="B56" s="211"/>
      <c r="C56" s="216"/>
      <c r="D56" s="324" t="s">
        <v>761</v>
      </c>
      <c r="E56" s="324"/>
      <c r="F56" s="324"/>
      <c r="G56" s="324"/>
      <c r="H56" s="324"/>
      <c r="I56" s="324"/>
      <c r="J56" s="324"/>
      <c r="K56" s="212"/>
    </row>
    <row r="57" spans="2:11" ht="15" customHeight="1">
      <c r="B57" s="211"/>
      <c r="C57" s="216"/>
      <c r="D57" s="324" t="s">
        <v>762</v>
      </c>
      <c r="E57" s="324"/>
      <c r="F57" s="324"/>
      <c r="G57" s="324"/>
      <c r="H57" s="324"/>
      <c r="I57" s="324"/>
      <c r="J57" s="324"/>
      <c r="K57" s="212"/>
    </row>
    <row r="58" spans="2:11" ht="15" customHeight="1">
      <c r="B58" s="211"/>
      <c r="C58" s="216"/>
      <c r="D58" s="324" t="s">
        <v>763</v>
      </c>
      <c r="E58" s="324"/>
      <c r="F58" s="324"/>
      <c r="G58" s="324"/>
      <c r="H58" s="324"/>
      <c r="I58" s="324"/>
      <c r="J58" s="324"/>
      <c r="K58" s="212"/>
    </row>
    <row r="59" spans="2:11" ht="15" customHeight="1">
      <c r="B59" s="211"/>
      <c r="C59" s="216"/>
      <c r="D59" s="324" t="s">
        <v>764</v>
      </c>
      <c r="E59" s="324"/>
      <c r="F59" s="324"/>
      <c r="G59" s="324"/>
      <c r="H59" s="324"/>
      <c r="I59" s="324"/>
      <c r="J59" s="324"/>
      <c r="K59" s="212"/>
    </row>
    <row r="60" spans="2:11" ht="15" customHeight="1">
      <c r="B60" s="211"/>
      <c r="C60" s="216"/>
      <c r="D60" s="328" t="s">
        <v>765</v>
      </c>
      <c r="E60" s="328"/>
      <c r="F60" s="328"/>
      <c r="G60" s="328"/>
      <c r="H60" s="328"/>
      <c r="I60" s="328"/>
      <c r="J60" s="328"/>
      <c r="K60" s="212"/>
    </row>
    <row r="61" spans="2:11" ht="15" customHeight="1">
      <c r="B61" s="211"/>
      <c r="C61" s="216"/>
      <c r="D61" s="324" t="s">
        <v>766</v>
      </c>
      <c r="E61" s="324"/>
      <c r="F61" s="324"/>
      <c r="G61" s="324"/>
      <c r="H61" s="324"/>
      <c r="I61" s="324"/>
      <c r="J61" s="324"/>
      <c r="K61" s="212"/>
    </row>
    <row r="62" spans="2:11" ht="12.75" customHeight="1">
      <c r="B62" s="211"/>
      <c r="C62" s="216"/>
      <c r="D62" s="216"/>
      <c r="E62" s="219"/>
      <c r="F62" s="216"/>
      <c r="G62" s="216"/>
      <c r="H62" s="216"/>
      <c r="I62" s="216"/>
      <c r="J62" s="216"/>
      <c r="K62" s="212"/>
    </row>
    <row r="63" spans="2:11" ht="15" customHeight="1">
      <c r="B63" s="211"/>
      <c r="C63" s="216"/>
      <c r="D63" s="324" t="s">
        <v>767</v>
      </c>
      <c r="E63" s="324"/>
      <c r="F63" s="324"/>
      <c r="G63" s="324"/>
      <c r="H63" s="324"/>
      <c r="I63" s="324"/>
      <c r="J63" s="324"/>
      <c r="K63" s="212"/>
    </row>
    <row r="64" spans="2:11" ht="15" customHeight="1">
      <c r="B64" s="211"/>
      <c r="C64" s="216"/>
      <c r="D64" s="328" t="s">
        <v>768</v>
      </c>
      <c r="E64" s="328"/>
      <c r="F64" s="328"/>
      <c r="G64" s="328"/>
      <c r="H64" s="328"/>
      <c r="I64" s="328"/>
      <c r="J64" s="328"/>
      <c r="K64" s="212"/>
    </row>
    <row r="65" spans="2:11" ht="15" customHeight="1">
      <c r="B65" s="211"/>
      <c r="C65" s="216"/>
      <c r="D65" s="324" t="s">
        <v>769</v>
      </c>
      <c r="E65" s="324"/>
      <c r="F65" s="324"/>
      <c r="G65" s="324"/>
      <c r="H65" s="324"/>
      <c r="I65" s="324"/>
      <c r="J65" s="324"/>
      <c r="K65" s="212"/>
    </row>
    <row r="66" spans="2:11" ht="15" customHeight="1">
      <c r="B66" s="211"/>
      <c r="C66" s="216"/>
      <c r="D66" s="324" t="s">
        <v>770</v>
      </c>
      <c r="E66" s="324"/>
      <c r="F66" s="324"/>
      <c r="G66" s="324"/>
      <c r="H66" s="324"/>
      <c r="I66" s="324"/>
      <c r="J66" s="324"/>
      <c r="K66" s="212"/>
    </row>
    <row r="67" spans="2:11" ht="15" customHeight="1">
      <c r="B67" s="211"/>
      <c r="C67" s="216"/>
      <c r="D67" s="324" t="s">
        <v>771</v>
      </c>
      <c r="E67" s="324"/>
      <c r="F67" s="324"/>
      <c r="G67" s="324"/>
      <c r="H67" s="324"/>
      <c r="I67" s="324"/>
      <c r="J67" s="324"/>
      <c r="K67" s="212"/>
    </row>
    <row r="68" spans="2:11" ht="15" customHeight="1">
      <c r="B68" s="211"/>
      <c r="C68" s="216"/>
      <c r="D68" s="324" t="s">
        <v>772</v>
      </c>
      <c r="E68" s="324"/>
      <c r="F68" s="324"/>
      <c r="G68" s="324"/>
      <c r="H68" s="324"/>
      <c r="I68" s="324"/>
      <c r="J68" s="324"/>
      <c r="K68" s="212"/>
    </row>
    <row r="69" spans="2:11" ht="12.75" customHeight="1">
      <c r="B69" s="220"/>
      <c r="C69" s="221"/>
      <c r="D69" s="221"/>
      <c r="E69" s="221"/>
      <c r="F69" s="221"/>
      <c r="G69" s="221"/>
      <c r="H69" s="221"/>
      <c r="I69" s="221"/>
      <c r="J69" s="221"/>
      <c r="K69" s="222"/>
    </row>
    <row r="70" spans="2:11" ht="18.75" customHeight="1">
      <c r="B70" s="223"/>
      <c r="C70" s="223"/>
      <c r="D70" s="223"/>
      <c r="E70" s="223"/>
      <c r="F70" s="223"/>
      <c r="G70" s="223"/>
      <c r="H70" s="223"/>
      <c r="I70" s="223"/>
      <c r="J70" s="223"/>
      <c r="K70" s="224"/>
    </row>
    <row r="71" spans="2:11" ht="18.75" customHeight="1">
      <c r="B71" s="224"/>
      <c r="C71" s="224"/>
      <c r="D71" s="224"/>
      <c r="E71" s="224"/>
      <c r="F71" s="224"/>
      <c r="G71" s="224"/>
      <c r="H71" s="224"/>
      <c r="I71" s="224"/>
      <c r="J71" s="224"/>
      <c r="K71" s="224"/>
    </row>
    <row r="72" spans="2:11" ht="7.5" customHeight="1">
      <c r="B72" s="225"/>
      <c r="C72" s="226"/>
      <c r="D72" s="226"/>
      <c r="E72" s="226"/>
      <c r="F72" s="226"/>
      <c r="G72" s="226"/>
      <c r="H72" s="226"/>
      <c r="I72" s="226"/>
      <c r="J72" s="226"/>
      <c r="K72" s="227"/>
    </row>
    <row r="73" spans="2:11" ht="45" customHeight="1">
      <c r="B73" s="228"/>
      <c r="C73" s="329" t="s">
        <v>82</v>
      </c>
      <c r="D73" s="329"/>
      <c r="E73" s="329"/>
      <c r="F73" s="329"/>
      <c r="G73" s="329"/>
      <c r="H73" s="329"/>
      <c r="I73" s="329"/>
      <c r="J73" s="329"/>
      <c r="K73" s="229"/>
    </row>
    <row r="74" spans="2:11" ht="17.25" customHeight="1">
      <c r="B74" s="228"/>
      <c r="C74" s="230" t="s">
        <v>773</v>
      </c>
      <c r="D74" s="230"/>
      <c r="E74" s="230"/>
      <c r="F74" s="230" t="s">
        <v>774</v>
      </c>
      <c r="G74" s="231"/>
      <c r="H74" s="230" t="s">
        <v>116</v>
      </c>
      <c r="I74" s="230" t="s">
        <v>57</v>
      </c>
      <c r="J74" s="230" t="s">
        <v>775</v>
      </c>
      <c r="K74" s="229"/>
    </row>
    <row r="75" spans="2:11" ht="17.25" customHeight="1">
      <c r="B75" s="228"/>
      <c r="C75" s="232" t="s">
        <v>776</v>
      </c>
      <c r="D75" s="232"/>
      <c r="E75" s="232"/>
      <c r="F75" s="233" t="s">
        <v>777</v>
      </c>
      <c r="G75" s="234"/>
      <c r="H75" s="232"/>
      <c r="I75" s="232"/>
      <c r="J75" s="232" t="s">
        <v>778</v>
      </c>
      <c r="K75" s="229"/>
    </row>
    <row r="76" spans="2:11" ht="5.25" customHeight="1">
      <c r="B76" s="228"/>
      <c r="C76" s="235"/>
      <c r="D76" s="235"/>
      <c r="E76" s="235"/>
      <c r="F76" s="235"/>
      <c r="G76" s="236"/>
      <c r="H76" s="235"/>
      <c r="I76" s="235"/>
      <c r="J76" s="235"/>
      <c r="K76" s="229"/>
    </row>
    <row r="77" spans="2:11" ht="15" customHeight="1">
      <c r="B77" s="228"/>
      <c r="C77" s="218" t="s">
        <v>53</v>
      </c>
      <c r="D77" s="235"/>
      <c r="E77" s="235"/>
      <c r="F77" s="237" t="s">
        <v>779</v>
      </c>
      <c r="G77" s="236"/>
      <c r="H77" s="218" t="s">
        <v>780</v>
      </c>
      <c r="I77" s="218" t="s">
        <v>781</v>
      </c>
      <c r="J77" s="218">
        <v>20</v>
      </c>
      <c r="K77" s="229"/>
    </row>
    <row r="78" spans="2:11" ht="15" customHeight="1">
      <c r="B78" s="228"/>
      <c r="C78" s="218" t="s">
        <v>782</v>
      </c>
      <c r="D78" s="218"/>
      <c r="E78" s="218"/>
      <c r="F78" s="237" t="s">
        <v>779</v>
      </c>
      <c r="G78" s="236"/>
      <c r="H78" s="218" t="s">
        <v>783</v>
      </c>
      <c r="I78" s="218" t="s">
        <v>781</v>
      </c>
      <c r="J78" s="218">
        <v>120</v>
      </c>
      <c r="K78" s="229"/>
    </row>
    <row r="79" spans="2:11" ht="15" customHeight="1">
      <c r="B79" s="238"/>
      <c r="C79" s="218" t="s">
        <v>784</v>
      </c>
      <c r="D79" s="218"/>
      <c r="E79" s="218"/>
      <c r="F79" s="237" t="s">
        <v>785</v>
      </c>
      <c r="G79" s="236"/>
      <c r="H79" s="218" t="s">
        <v>786</v>
      </c>
      <c r="I79" s="218" t="s">
        <v>781</v>
      </c>
      <c r="J79" s="218">
        <v>50</v>
      </c>
      <c r="K79" s="229"/>
    </row>
    <row r="80" spans="2:11" ht="15" customHeight="1">
      <c r="B80" s="238"/>
      <c r="C80" s="218" t="s">
        <v>787</v>
      </c>
      <c r="D80" s="218"/>
      <c r="E80" s="218"/>
      <c r="F80" s="237" t="s">
        <v>779</v>
      </c>
      <c r="G80" s="236"/>
      <c r="H80" s="218" t="s">
        <v>788</v>
      </c>
      <c r="I80" s="218" t="s">
        <v>789</v>
      </c>
      <c r="J80" s="218"/>
      <c r="K80" s="229"/>
    </row>
    <row r="81" spans="2:11" ht="15" customHeight="1">
      <c r="B81" s="238"/>
      <c r="C81" s="239" t="s">
        <v>790</v>
      </c>
      <c r="D81" s="239"/>
      <c r="E81" s="239"/>
      <c r="F81" s="240" t="s">
        <v>785</v>
      </c>
      <c r="G81" s="239"/>
      <c r="H81" s="239" t="s">
        <v>791</v>
      </c>
      <c r="I81" s="239" t="s">
        <v>781</v>
      </c>
      <c r="J81" s="239">
        <v>15</v>
      </c>
      <c r="K81" s="229"/>
    </row>
    <row r="82" spans="2:11" ht="15" customHeight="1">
      <c r="B82" s="238"/>
      <c r="C82" s="239" t="s">
        <v>792</v>
      </c>
      <c r="D82" s="239"/>
      <c r="E82" s="239"/>
      <c r="F82" s="240" t="s">
        <v>785</v>
      </c>
      <c r="G82" s="239"/>
      <c r="H82" s="239" t="s">
        <v>793</v>
      </c>
      <c r="I82" s="239" t="s">
        <v>781</v>
      </c>
      <c r="J82" s="239">
        <v>15</v>
      </c>
      <c r="K82" s="229"/>
    </row>
    <row r="83" spans="2:11" ht="15" customHeight="1">
      <c r="B83" s="238"/>
      <c r="C83" s="239" t="s">
        <v>794</v>
      </c>
      <c r="D83" s="239"/>
      <c r="E83" s="239"/>
      <c r="F83" s="240" t="s">
        <v>785</v>
      </c>
      <c r="G83" s="239"/>
      <c r="H83" s="239" t="s">
        <v>795</v>
      </c>
      <c r="I83" s="239" t="s">
        <v>781</v>
      </c>
      <c r="J83" s="239">
        <v>20</v>
      </c>
      <c r="K83" s="229"/>
    </row>
    <row r="84" spans="2:11" ht="15" customHeight="1">
      <c r="B84" s="238"/>
      <c r="C84" s="239" t="s">
        <v>796</v>
      </c>
      <c r="D84" s="239"/>
      <c r="E84" s="239"/>
      <c r="F84" s="240" t="s">
        <v>785</v>
      </c>
      <c r="G84" s="239"/>
      <c r="H84" s="239" t="s">
        <v>797</v>
      </c>
      <c r="I84" s="239" t="s">
        <v>781</v>
      </c>
      <c r="J84" s="239">
        <v>20</v>
      </c>
      <c r="K84" s="229"/>
    </row>
    <row r="85" spans="2:11" ht="15" customHeight="1">
      <c r="B85" s="238"/>
      <c r="C85" s="218" t="s">
        <v>798</v>
      </c>
      <c r="D85" s="218"/>
      <c r="E85" s="218"/>
      <c r="F85" s="237" t="s">
        <v>785</v>
      </c>
      <c r="G85" s="236"/>
      <c r="H85" s="218" t="s">
        <v>799</v>
      </c>
      <c r="I85" s="218" t="s">
        <v>781</v>
      </c>
      <c r="J85" s="218">
        <v>50</v>
      </c>
      <c r="K85" s="229"/>
    </row>
    <row r="86" spans="2:11" ht="15" customHeight="1">
      <c r="B86" s="238"/>
      <c r="C86" s="218" t="s">
        <v>800</v>
      </c>
      <c r="D86" s="218"/>
      <c r="E86" s="218"/>
      <c r="F86" s="237" t="s">
        <v>785</v>
      </c>
      <c r="G86" s="236"/>
      <c r="H86" s="218" t="s">
        <v>801</v>
      </c>
      <c r="I86" s="218" t="s">
        <v>781</v>
      </c>
      <c r="J86" s="218">
        <v>20</v>
      </c>
      <c r="K86" s="229"/>
    </row>
    <row r="87" spans="2:11" ht="15" customHeight="1">
      <c r="B87" s="238"/>
      <c r="C87" s="218" t="s">
        <v>802</v>
      </c>
      <c r="D87" s="218"/>
      <c r="E87" s="218"/>
      <c r="F87" s="237" t="s">
        <v>785</v>
      </c>
      <c r="G87" s="236"/>
      <c r="H87" s="218" t="s">
        <v>803</v>
      </c>
      <c r="I87" s="218" t="s">
        <v>781</v>
      </c>
      <c r="J87" s="218">
        <v>20</v>
      </c>
      <c r="K87" s="229"/>
    </row>
    <row r="88" spans="2:11" ht="15" customHeight="1">
      <c r="B88" s="238"/>
      <c r="C88" s="218" t="s">
        <v>804</v>
      </c>
      <c r="D88" s="218"/>
      <c r="E88" s="218"/>
      <c r="F88" s="237" t="s">
        <v>785</v>
      </c>
      <c r="G88" s="236"/>
      <c r="H88" s="218" t="s">
        <v>805</v>
      </c>
      <c r="I88" s="218" t="s">
        <v>781</v>
      </c>
      <c r="J88" s="218">
        <v>50</v>
      </c>
      <c r="K88" s="229"/>
    </row>
    <row r="89" spans="2:11" ht="15" customHeight="1">
      <c r="B89" s="238"/>
      <c r="C89" s="218" t="s">
        <v>806</v>
      </c>
      <c r="D89" s="218"/>
      <c r="E89" s="218"/>
      <c r="F89" s="237" t="s">
        <v>785</v>
      </c>
      <c r="G89" s="236"/>
      <c r="H89" s="218" t="s">
        <v>806</v>
      </c>
      <c r="I89" s="218" t="s">
        <v>781</v>
      </c>
      <c r="J89" s="218">
        <v>50</v>
      </c>
      <c r="K89" s="229"/>
    </row>
    <row r="90" spans="2:11" ht="15" customHeight="1">
      <c r="B90" s="238"/>
      <c r="C90" s="218" t="s">
        <v>121</v>
      </c>
      <c r="D90" s="218"/>
      <c r="E90" s="218"/>
      <c r="F90" s="237" t="s">
        <v>785</v>
      </c>
      <c r="G90" s="236"/>
      <c r="H90" s="218" t="s">
        <v>807</v>
      </c>
      <c r="I90" s="218" t="s">
        <v>781</v>
      </c>
      <c r="J90" s="218">
        <v>255</v>
      </c>
      <c r="K90" s="229"/>
    </row>
    <row r="91" spans="2:11" ht="15" customHeight="1">
      <c r="B91" s="238"/>
      <c r="C91" s="218" t="s">
        <v>808</v>
      </c>
      <c r="D91" s="218"/>
      <c r="E91" s="218"/>
      <c r="F91" s="237" t="s">
        <v>779</v>
      </c>
      <c r="G91" s="236"/>
      <c r="H91" s="218" t="s">
        <v>809</v>
      </c>
      <c r="I91" s="218" t="s">
        <v>810</v>
      </c>
      <c r="J91" s="218"/>
      <c r="K91" s="229"/>
    </row>
    <row r="92" spans="2:11" ht="15" customHeight="1">
      <c r="B92" s="238"/>
      <c r="C92" s="218" t="s">
        <v>811</v>
      </c>
      <c r="D92" s="218"/>
      <c r="E92" s="218"/>
      <c r="F92" s="237" t="s">
        <v>779</v>
      </c>
      <c r="G92" s="236"/>
      <c r="H92" s="218" t="s">
        <v>812</v>
      </c>
      <c r="I92" s="218" t="s">
        <v>813</v>
      </c>
      <c r="J92" s="218"/>
      <c r="K92" s="229"/>
    </row>
    <row r="93" spans="2:11" ht="15" customHeight="1">
      <c r="B93" s="238"/>
      <c r="C93" s="218" t="s">
        <v>814</v>
      </c>
      <c r="D93" s="218"/>
      <c r="E93" s="218"/>
      <c r="F93" s="237" t="s">
        <v>779</v>
      </c>
      <c r="G93" s="236"/>
      <c r="H93" s="218" t="s">
        <v>814</v>
      </c>
      <c r="I93" s="218" t="s">
        <v>813</v>
      </c>
      <c r="J93" s="218"/>
      <c r="K93" s="229"/>
    </row>
    <row r="94" spans="2:11" ht="15" customHeight="1">
      <c r="B94" s="238"/>
      <c r="C94" s="218" t="s">
        <v>38</v>
      </c>
      <c r="D94" s="218"/>
      <c r="E94" s="218"/>
      <c r="F94" s="237" t="s">
        <v>779</v>
      </c>
      <c r="G94" s="236"/>
      <c r="H94" s="218" t="s">
        <v>815</v>
      </c>
      <c r="I94" s="218" t="s">
        <v>813</v>
      </c>
      <c r="J94" s="218"/>
      <c r="K94" s="229"/>
    </row>
    <row r="95" spans="2:11" ht="15" customHeight="1">
      <c r="B95" s="238"/>
      <c r="C95" s="218" t="s">
        <v>48</v>
      </c>
      <c r="D95" s="218"/>
      <c r="E95" s="218"/>
      <c r="F95" s="237" t="s">
        <v>779</v>
      </c>
      <c r="G95" s="236"/>
      <c r="H95" s="218" t="s">
        <v>816</v>
      </c>
      <c r="I95" s="218" t="s">
        <v>813</v>
      </c>
      <c r="J95" s="218"/>
      <c r="K95" s="229"/>
    </row>
    <row r="96" spans="2:11" ht="15" customHeight="1">
      <c r="B96" s="241"/>
      <c r="C96" s="242"/>
      <c r="D96" s="242"/>
      <c r="E96" s="242"/>
      <c r="F96" s="242"/>
      <c r="G96" s="242"/>
      <c r="H96" s="242"/>
      <c r="I96" s="242"/>
      <c r="J96" s="242"/>
      <c r="K96" s="243"/>
    </row>
    <row r="97" spans="2:11" ht="18.75" customHeight="1">
      <c r="B97" s="244"/>
      <c r="C97" s="245"/>
      <c r="D97" s="245"/>
      <c r="E97" s="245"/>
      <c r="F97" s="245"/>
      <c r="G97" s="245"/>
      <c r="H97" s="245"/>
      <c r="I97" s="245"/>
      <c r="J97" s="245"/>
      <c r="K97" s="244"/>
    </row>
    <row r="98" spans="2:11" ht="18.75" customHeight="1">
      <c r="B98" s="224"/>
      <c r="C98" s="224"/>
      <c r="D98" s="224"/>
      <c r="E98" s="224"/>
      <c r="F98" s="224"/>
      <c r="G98" s="224"/>
      <c r="H98" s="224"/>
      <c r="I98" s="224"/>
      <c r="J98" s="224"/>
      <c r="K98" s="224"/>
    </row>
    <row r="99" spans="2:11" ht="7.5" customHeight="1">
      <c r="B99" s="225"/>
      <c r="C99" s="226"/>
      <c r="D99" s="226"/>
      <c r="E99" s="226"/>
      <c r="F99" s="226"/>
      <c r="G99" s="226"/>
      <c r="H99" s="226"/>
      <c r="I99" s="226"/>
      <c r="J99" s="226"/>
      <c r="K99" s="227"/>
    </row>
    <row r="100" spans="2:11" ht="45" customHeight="1">
      <c r="B100" s="228"/>
      <c r="C100" s="329" t="s">
        <v>817</v>
      </c>
      <c r="D100" s="329"/>
      <c r="E100" s="329"/>
      <c r="F100" s="329"/>
      <c r="G100" s="329"/>
      <c r="H100" s="329"/>
      <c r="I100" s="329"/>
      <c r="J100" s="329"/>
      <c r="K100" s="229"/>
    </row>
    <row r="101" spans="2:11" ht="17.25" customHeight="1">
      <c r="B101" s="228"/>
      <c r="C101" s="230" t="s">
        <v>773</v>
      </c>
      <c r="D101" s="230"/>
      <c r="E101" s="230"/>
      <c r="F101" s="230" t="s">
        <v>774</v>
      </c>
      <c r="G101" s="231"/>
      <c r="H101" s="230" t="s">
        <v>116</v>
      </c>
      <c r="I101" s="230" t="s">
        <v>57</v>
      </c>
      <c r="J101" s="230" t="s">
        <v>775</v>
      </c>
      <c r="K101" s="229"/>
    </row>
    <row r="102" spans="2:11" ht="17.25" customHeight="1">
      <c r="B102" s="228"/>
      <c r="C102" s="232" t="s">
        <v>776</v>
      </c>
      <c r="D102" s="232"/>
      <c r="E102" s="232"/>
      <c r="F102" s="233" t="s">
        <v>777</v>
      </c>
      <c r="G102" s="234"/>
      <c r="H102" s="232"/>
      <c r="I102" s="232"/>
      <c r="J102" s="232" t="s">
        <v>778</v>
      </c>
      <c r="K102" s="229"/>
    </row>
    <row r="103" spans="2:11" ht="5.25" customHeight="1">
      <c r="B103" s="228"/>
      <c r="C103" s="230"/>
      <c r="D103" s="230"/>
      <c r="E103" s="230"/>
      <c r="F103" s="230"/>
      <c r="G103" s="246"/>
      <c r="H103" s="230"/>
      <c r="I103" s="230"/>
      <c r="J103" s="230"/>
      <c r="K103" s="229"/>
    </row>
    <row r="104" spans="2:11" ht="15" customHeight="1">
      <c r="B104" s="228"/>
      <c r="C104" s="218" t="s">
        <v>53</v>
      </c>
      <c r="D104" s="235"/>
      <c r="E104" s="235"/>
      <c r="F104" s="237" t="s">
        <v>779</v>
      </c>
      <c r="G104" s="246"/>
      <c r="H104" s="218" t="s">
        <v>818</v>
      </c>
      <c r="I104" s="218" t="s">
        <v>781</v>
      </c>
      <c r="J104" s="218">
        <v>20</v>
      </c>
      <c r="K104" s="229"/>
    </row>
    <row r="105" spans="2:11" ht="15" customHeight="1">
      <c r="B105" s="228"/>
      <c r="C105" s="218" t="s">
        <v>782</v>
      </c>
      <c r="D105" s="218"/>
      <c r="E105" s="218"/>
      <c r="F105" s="237" t="s">
        <v>779</v>
      </c>
      <c r="G105" s="218"/>
      <c r="H105" s="218" t="s">
        <v>818</v>
      </c>
      <c r="I105" s="218" t="s">
        <v>781</v>
      </c>
      <c r="J105" s="218">
        <v>120</v>
      </c>
      <c r="K105" s="229"/>
    </row>
    <row r="106" spans="2:11" ht="15" customHeight="1">
      <c r="B106" s="238"/>
      <c r="C106" s="218" t="s">
        <v>784</v>
      </c>
      <c r="D106" s="218"/>
      <c r="E106" s="218"/>
      <c r="F106" s="237" t="s">
        <v>785</v>
      </c>
      <c r="G106" s="218"/>
      <c r="H106" s="218" t="s">
        <v>818</v>
      </c>
      <c r="I106" s="218" t="s">
        <v>781</v>
      </c>
      <c r="J106" s="218">
        <v>50</v>
      </c>
      <c r="K106" s="229"/>
    </row>
    <row r="107" spans="2:11" ht="15" customHeight="1">
      <c r="B107" s="238"/>
      <c r="C107" s="218" t="s">
        <v>787</v>
      </c>
      <c r="D107" s="218"/>
      <c r="E107" s="218"/>
      <c r="F107" s="237" t="s">
        <v>779</v>
      </c>
      <c r="G107" s="218"/>
      <c r="H107" s="218" t="s">
        <v>818</v>
      </c>
      <c r="I107" s="218" t="s">
        <v>789</v>
      </c>
      <c r="J107" s="218"/>
      <c r="K107" s="229"/>
    </row>
    <row r="108" spans="2:11" ht="15" customHeight="1">
      <c r="B108" s="238"/>
      <c r="C108" s="218" t="s">
        <v>798</v>
      </c>
      <c r="D108" s="218"/>
      <c r="E108" s="218"/>
      <c r="F108" s="237" t="s">
        <v>785</v>
      </c>
      <c r="G108" s="218"/>
      <c r="H108" s="218" t="s">
        <v>818</v>
      </c>
      <c r="I108" s="218" t="s">
        <v>781</v>
      </c>
      <c r="J108" s="218">
        <v>50</v>
      </c>
      <c r="K108" s="229"/>
    </row>
    <row r="109" spans="2:11" ht="15" customHeight="1">
      <c r="B109" s="238"/>
      <c r="C109" s="218" t="s">
        <v>806</v>
      </c>
      <c r="D109" s="218"/>
      <c r="E109" s="218"/>
      <c r="F109" s="237" t="s">
        <v>785</v>
      </c>
      <c r="G109" s="218"/>
      <c r="H109" s="218" t="s">
        <v>818</v>
      </c>
      <c r="I109" s="218" t="s">
        <v>781</v>
      </c>
      <c r="J109" s="218">
        <v>50</v>
      </c>
      <c r="K109" s="229"/>
    </row>
    <row r="110" spans="2:11" ht="15" customHeight="1">
      <c r="B110" s="238"/>
      <c r="C110" s="218" t="s">
        <v>804</v>
      </c>
      <c r="D110" s="218"/>
      <c r="E110" s="218"/>
      <c r="F110" s="237" t="s">
        <v>785</v>
      </c>
      <c r="G110" s="218"/>
      <c r="H110" s="218" t="s">
        <v>818</v>
      </c>
      <c r="I110" s="218" t="s">
        <v>781</v>
      </c>
      <c r="J110" s="218">
        <v>50</v>
      </c>
      <c r="K110" s="229"/>
    </row>
    <row r="111" spans="2:11" ht="15" customHeight="1">
      <c r="B111" s="238"/>
      <c r="C111" s="218" t="s">
        <v>53</v>
      </c>
      <c r="D111" s="218"/>
      <c r="E111" s="218"/>
      <c r="F111" s="237" t="s">
        <v>779</v>
      </c>
      <c r="G111" s="218"/>
      <c r="H111" s="218" t="s">
        <v>819</v>
      </c>
      <c r="I111" s="218" t="s">
        <v>781</v>
      </c>
      <c r="J111" s="218">
        <v>20</v>
      </c>
      <c r="K111" s="229"/>
    </row>
    <row r="112" spans="2:11" ht="15" customHeight="1">
      <c r="B112" s="238"/>
      <c r="C112" s="218" t="s">
        <v>820</v>
      </c>
      <c r="D112" s="218"/>
      <c r="E112" s="218"/>
      <c r="F112" s="237" t="s">
        <v>779</v>
      </c>
      <c r="G112" s="218"/>
      <c r="H112" s="218" t="s">
        <v>821</v>
      </c>
      <c r="I112" s="218" t="s">
        <v>781</v>
      </c>
      <c r="J112" s="218">
        <v>120</v>
      </c>
      <c r="K112" s="229"/>
    </row>
    <row r="113" spans="2:11" ht="15" customHeight="1">
      <c r="B113" s="238"/>
      <c r="C113" s="218" t="s">
        <v>38</v>
      </c>
      <c r="D113" s="218"/>
      <c r="E113" s="218"/>
      <c r="F113" s="237" t="s">
        <v>779</v>
      </c>
      <c r="G113" s="218"/>
      <c r="H113" s="218" t="s">
        <v>822</v>
      </c>
      <c r="I113" s="218" t="s">
        <v>813</v>
      </c>
      <c r="J113" s="218"/>
      <c r="K113" s="229"/>
    </row>
    <row r="114" spans="2:11" ht="15" customHeight="1">
      <c r="B114" s="238"/>
      <c r="C114" s="218" t="s">
        <v>48</v>
      </c>
      <c r="D114" s="218"/>
      <c r="E114" s="218"/>
      <c r="F114" s="237" t="s">
        <v>779</v>
      </c>
      <c r="G114" s="218"/>
      <c r="H114" s="218" t="s">
        <v>823</v>
      </c>
      <c r="I114" s="218" t="s">
        <v>813</v>
      </c>
      <c r="J114" s="218"/>
      <c r="K114" s="229"/>
    </row>
    <row r="115" spans="2:11" ht="15" customHeight="1">
      <c r="B115" s="238"/>
      <c r="C115" s="218" t="s">
        <v>57</v>
      </c>
      <c r="D115" s="218"/>
      <c r="E115" s="218"/>
      <c r="F115" s="237" t="s">
        <v>779</v>
      </c>
      <c r="G115" s="218"/>
      <c r="H115" s="218" t="s">
        <v>824</v>
      </c>
      <c r="I115" s="218" t="s">
        <v>825</v>
      </c>
      <c r="J115" s="218"/>
      <c r="K115" s="229"/>
    </row>
    <row r="116" spans="2:11" ht="15" customHeight="1">
      <c r="B116" s="241"/>
      <c r="C116" s="247"/>
      <c r="D116" s="247"/>
      <c r="E116" s="247"/>
      <c r="F116" s="247"/>
      <c r="G116" s="247"/>
      <c r="H116" s="247"/>
      <c r="I116" s="247"/>
      <c r="J116" s="247"/>
      <c r="K116" s="243"/>
    </row>
    <row r="117" spans="2:11" ht="18.75" customHeight="1">
      <c r="B117" s="248"/>
      <c r="C117" s="214"/>
      <c r="D117" s="214"/>
      <c r="E117" s="214"/>
      <c r="F117" s="249"/>
      <c r="G117" s="214"/>
      <c r="H117" s="214"/>
      <c r="I117" s="214"/>
      <c r="J117" s="214"/>
      <c r="K117" s="248"/>
    </row>
    <row r="118" spans="2:11" ht="18.75" customHeight="1">
      <c r="B118" s="224"/>
      <c r="C118" s="224"/>
      <c r="D118" s="224"/>
      <c r="E118" s="224"/>
      <c r="F118" s="224"/>
      <c r="G118" s="224"/>
      <c r="H118" s="224"/>
      <c r="I118" s="224"/>
      <c r="J118" s="224"/>
      <c r="K118" s="224"/>
    </row>
    <row r="119" spans="2:11" ht="7.5" customHeight="1">
      <c r="B119" s="250"/>
      <c r="C119" s="251"/>
      <c r="D119" s="251"/>
      <c r="E119" s="251"/>
      <c r="F119" s="251"/>
      <c r="G119" s="251"/>
      <c r="H119" s="251"/>
      <c r="I119" s="251"/>
      <c r="J119" s="251"/>
      <c r="K119" s="252"/>
    </row>
    <row r="120" spans="2:11" ht="45" customHeight="1">
      <c r="B120" s="253"/>
      <c r="C120" s="325" t="s">
        <v>826</v>
      </c>
      <c r="D120" s="325"/>
      <c r="E120" s="325"/>
      <c r="F120" s="325"/>
      <c r="G120" s="325"/>
      <c r="H120" s="325"/>
      <c r="I120" s="325"/>
      <c r="J120" s="325"/>
      <c r="K120" s="254"/>
    </row>
    <row r="121" spans="2:11" ht="17.25" customHeight="1">
      <c r="B121" s="255"/>
      <c r="C121" s="230" t="s">
        <v>773</v>
      </c>
      <c r="D121" s="230"/>
      <c r="E121" s="230"/>
      <c r="F121" s="230" t="s">
        <v>774</v>
      </c>
      <c r="G121" s="231"/>
      <c r="H121" s="230" t="s">
        <v>116</v>
      </c>
      <c r="I121" s="230" t="s">
        <v>57</v>
      </c>
      <c r="J121" s="230" t="s">
        <v>775</v>
      </c>
      <c r="K121" s="256"/>
    </row>
    <row r="122" spans="2:11" ht="17.25" customHeight="1">
      <c r="B122" s="255"/>
      <c r="C122" s="232" t="s">
        <v>776</v>
      </c>
      <c r="D122" s="232"/>
      <c r="E122" s="232"/>
      <c r="F122" s="233" t="s">
        <v>777</v>
      </c>
      <c r="G122" s="234"/>
      <c r="H122" s="232"/>
      <c r="I122" s="232"/>
      <c r="J122" s="232" t="s">
        <v>778</v>
      </c>
      <c r="K122" s="256"/>
    </row>
    <row r="123" spans="2:11" ht="5.25" customHeight="1">
      <c r="B123" s="257"/>
      <c r="C123" s="235"/>
      <c r="D123" s="235"/>
      <c r="E123" s="235"/>
      <c r="F123" s="235"/>
      <c r="G123" s="218"/>
      <c r="H123" s="235"/>
      <c r="I123" s="235"/>
      <c r="J123" s="235"/>
      <c r="K123" s="258"/>
    </row>
    <row r="124" spans="2:11" ht="15" customHeight="1">
      <c r="B124" s="257"/>
      <c r="C124" s="218" t="s">
        <v>782</v>
      </c>
      <c r="D124" s="235"/>
      <c r="E124" s="235"/>
      <c r="F124" s="237" t="s">
        <v>779</v>
      </c>
      <c r="G124" s="218"/>
      <c r="H124" s="218" t="s">
        <v>818</v>
      </c>
      <c r="I124" s="218" t="s">
        <v>781</v>
      </c>
      <c r="J124" s="218">
        <v>120</v>
      </c>
      <c r="K124" s="259"/>
    </row>
    <row r="125" spans="2:11" ht="15" customHeight="1">
      <c r="B125" s="257"/>
      <c r="C125" s="218" t="s">
        <v>827</v>
      </c>
      <c r="D125" s="218"/>
      <c r="E125" s="218"/>
      <c r="F125" s="237" t="s">
        <v>779</v>
      </c>
      <c r="G125" s="218"/>
      <c r="H125" s="218" t="s">
        <v>828</v>
      </c>
      <c r="I125" s="218" t="s">
        <v>781</v>
      </c>
      <c r="J125" s="218" t="s">
        <v>829</v>
      </c>
      <c r="K125" s="259"/>
    </row>
    <row r="126" spans="2:11" ht="15" customHeight="1">
      <c r="B126" s="257"/>
      <c r="C126" s="218" t="s">
        <v>728</v>
      </c>
      <c r="D126" s="218"/>
      <c r="E126" s="218"/>
      <c r="F126" s="237" t="s">
        <v>779</v>
      </c>
      <c r="G126" s="218"/>
      <c r="H126" s="218" t="s">
        <v>830</v>
      </c>
      <c r="I126" s="218" t="s">
        <v>781</v>
      </c>
      <c r="J126" s="218" t="s">
        <v>829</v>
      </c>
      <c r="K126" s="259"/>
    </row>
    <row r="127" spans="2:11" ht="15" customHeight="1">
      <c r="B127" s="257"/>
      <c r="C127" s="218" t="s">
        <v>790</v>
      </c>
      <c r="D127" s="218"/>
      <c r="E127" s="218"/>
      <c r="F127" s="237" t="s">
        <v>785</v>
      </c>
      <c r="G127" s="218"/>
      <c r="H127" s="218" t="s">
        <v>791</v>
      </c>
      <c r="I127" s="218" t="s">
        <v>781</v>
      </c>
      <c r="J127" s="218">
        <v>15</v>
      </c>
      <c r="K127" s="259"/>
    </row>
    <row r="128" spans="2:11" ht="15" customHeight="1">
      <c r="B128" s="257"/>
      <c r="C128" s="239" t="s">
        <v>792</v>
      </c>
      <c r="D128" s="239"/>
      <c r="E128" s="239"/>
      <c r="F128" s="240" t="s">
        <v>785</v>
      </c>
      <c r="G128" s="239"/>
      <c r="H128" s="239" t="s">
        <v>793</v>
      </c>
      <c r="I128" s="239" t="s">
        <v>781</v>
      </c>
      <c r="J128" s="239">
        <v>15</v>
      </c>
      <c r="K128" s="259"/>
    </row>
    <row r="129" spans="2:11" ht="15" customHeight="1">
      <c r="B129" s="257"/>
      <c r="C129" s="239" t="s">
        <v>794</v>
      </c>
      <c r="D129" s="239"/>
      <c r="E129" s="239"/>
      <c r="F129" s="240" t="s">
        <v>785</v>
      </c>
      <c r="G129" s="239"/>
      <c r="H129" s="239" t="s">
        <v>795</v>
      </c>
      <c r="I129" s="239" t="s">
        <v>781</v>
      </c>
      <c r="J129" s="239">
        <v>20</v>
      </c>
      <c r="K129" s="259"/>
    </row>
    <row r="130" spans="2:11" ht="15" customHeight="1">
      <c r="B130" s="257"/>
      <c r="C130" s="239" t="s">
        <v>796</v>
      </c>
      <c r="D130" s="239"/>
      <c r="E130" s="239"/>
      <c r="F130" s="240" t="s">
        <v>785</v>
      </c>
      <c r="G130" s="239"/>
      <c r="H130" s="239" t="s">
        <v>797</v>
      </c>
      <c r="I130" s="239" t="s">
        <v>781</v>
      </c>
      <c r="J130" s="239">
        <v>20</v>
      </c>
      <c r="K130" s="259"/>
    </row>
    <row r="131" spans="2:11" ht="15" customHeight="1">
      <c r="B131" s="257"/>
      <c r="C131" s="218" t="s">
        <v>784</v>
      </c>
      <c r="D131" s="218"/>
      <c r="E131" s="218"/>
      <c r="F131" s="237" t="s">
        <v>785</v>
      </c>
      <c r="G131" s="218"/>
      <c r="H131" s="218" t="s">
        <v>818</v>
      </c>
      <c r="I131" s="218" t="s">
        <v>781</v>
      </c>
      <c r="J131" s="218">
        <v>50</v>
      </c>
      <c r="K131" s="259"/>
    </row>
    <row r="132" spans="2:11" ht="15" customHeight="1">
      <c r="B132" s="257"/>
      <c r="C132" s="218" t="s">
        <v>798</v>
      </c>
      <c r="D132" s="218"/>
      <c r="E132" s="218"/>
      <c r="F132" s="237" t="s">
        <v>785</v>
      </c>
      <c r="G132" s="218"/>
      <c r="H132" s="218" t="s">
        <v>818</v>
      </c>
      <c r="I132" s="218" t="s">
        <v>781</v>
      </c>
      <c r="J132" s="218">
        <v>50</v>
      </c>
      <c r="K132" s="259"/>
    </row>
    <row r="133" spans="2:11" ht="15" customHeight="1">
      <c r="B133" s="257"/>
      <c r="C133" s="218" t="s">
        <v>804</v>
      </c>
      <c r="D133" s="218"/>
      <c r="E133" s="218"/>
      <c r="F133" s="237" t="s">
        <v>785</v>
      </c>
      <c r="G133" s="218"/>
      <c r="H133" s="218" t="s">
        <v>818</v>
      </c>
      <c r="I133" s="218" t="s">
        <v>781</v>
      </c>
      <c r="J133" s="218">
        <v>50</v>
      </c>
      <c r="K133" s="259"/>
    </row>
    <row r="134" spans="2:11" ht="15" customHeight="1">
      <c r="B134" s="257"/>
      <c r="C134" s="218" t="s">
        <v>806</v>
      </c>
      <c r="D134" s="218"/>
      <c r="E134" s="218"/>
      <c r="F134" s="237" t="s">
        <v>785</v>
      </c>
      <c r="G134" s="218"/>
      <c r="H134" s="218" t="s">
        <v>818</v>
      </c>
      <c r="I134" s="218" t="s">
        <v>781</v>
      </c>
      <c r="J134" s="218">
        <v>50</v>
      </c>
      <c r="K134" s="259"/>
    </row>
    <row r="135" spans="2:11" ht="15" customHeight="1">
      <c r="B135" s="257"/>
      <c r="C135" s="218" t="s">
        <v>121</v>
      </c>
      <c r="D135" s="218"/>
      <c r="E135" s="218"/>
      <c r="F135" s="237" t="s">
        <v>785</v>
      </c>
      <c r="G135" s="218"/>
      <c r="H135" s="218" t="s">
        <v>831</v>
      </c>
      <c r="I135" s="218" t="s">
        <v>781</v>
      </c>
      <c r="J135" s="218">
        <v>255</v>
      </c>
      <c r="K135" s="259"/>
    </row>
    <row r="136" spans="2:11" ht="15" customHeight="1">
      <c r="B136" s="257"/>
      <c r="C136" s="218" t="s">
        <v>808</v>
      </c>
      <c r="D136" s="218"/>
      <c r="E136" s="218"/>
      <c r="F136" s="237" t="s">
        <v>779</v>
      </c>
      <c r="G136" s="218"/>
      <c r="H136" s="218" t="s">
        <v>832</v>
      </c>
      <c r="I136" s="218" t="s">
        <v>810</v>
      </c>
      <c r="J136" s="218"/>
      <c r="K136" s="259"/>
    </row>
    <row r="137" spans="2:11" ht="15" customHeight="1">
      <c r="B137" s="257"/>
      <c r="C137" s="218" t="s">
        <v>811</v>
      </c>
      <c r="D137" s="218"/>
      <c r="E137" s="218"/>
      <c r="F137" s="237" t="s">
        <v>779</v>
      </c>
      <c r="G137" s="218"/>
      <c r="H137" s="218" t="s">
        <v>833</v>
      </c>
      <c r="I137" s="218" t="s">
        <v>813</v>
      </c>
      <c r="J137" s="218"/>
      <c r="K137" s="259"/>
    </row>
    <row r="138" spans="2:11" ht="15" customHeight="1">
      <c r="B138" s="257"/>
      <c r="C138" s="218" t="s">
        <v>814</v>
      </c>
      <c r="D138" s="218"/>
      <c r="E138" s="218"/>
      <c r="F138" s="237" t="s">
        <v>779</v>
      </c>
      <c r="G138" s="218"/>
      <c r="H138" s="218" t="s">
        <v>814</v>
      </c>
      <c r="I138" s="218" t="s">
        <v>813</v>
      </c>
      <c r="J138" s="218"/>
      <c r="K138" s="259"/>
    </row>
    <row r="139" spans="2:11" ht="15" customHeight="1">
      <c r="B139" s="257"/>
      <c r="C139" s="218" t="s">
        <v>38</v>
      </c>
      <c r="D139" s="218"/>
      <c r="E139" s="218"/>
      <c r="F139" s="237" t="s">
        <v>779</v>
      </c>
      <c r="G139" s="218"/>
      <c r="H139" s="218" t="s">
        <v>834</v>
      </c>
      <c r="I139" s="218" t="s">
        <v>813</v>
      </c>
      <c r="J139" s="218"/>
      <c r="K139" s="259"/>
    </row>
    <row r="140" spans="2:11" ht="15" customHeight="1">
      <c r="B140" s="257"/>
      <c r="C140" s="218" t="s">
        <v>835</v>
      </c>
      <c r="D140" s="218"/>
      <c r="E140" s="218"/>
      <c r="F140" s="237" t="s">
        <v>779</v>
      </c>
      <c r="G140" s="218"/>
      <c r="H140" s="218" t="s">
        <v>836</v>
      </c>
      <c r="I140" s="218" t="s">
        <v>813</v>
      </c>
      <c r="J140" s="218"/>
      <c r="K140" s="259"/>
    </row>
    <row r="141" spans="2:11" ht="15" customHeight="1">
      <c r="B141" s="260"/>
      <c r="C141" s="261"/>
      <c r="D141" s="261"/>
      <c r="E141" s="261"/>
      <c r="F141" s="261"/>
      <c r="G141" s="261"/>
      <c r="H141" s="261"/>
      <c r="I141" s="261"/>
      <c r="J141" s="261"/>
      <c r="K141" s="262"/>
    </row>
    <row r="142" spans="2:11" ht="18.75" customHeight="1">
      <c r="B142" s="214"/>
      <c r="C142" s="214"/>
      <c r="D142" s="214"/>
      <c r="E142" s="214"/>
      <c r="F142" s="249"/>
      <c r="G142" s="214"/>
      <c r="H142" s="214"/>
      <c r="I142" s="214"/>
      <c r="J142" s="214"/>
      <c r="K142" s="214"/>
    </row>
    <row r="143" spans="2:11" ht="18.75" customHeight="1"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</row>
    <row r="144" spans="2:11" ht="7.5" customHeight="1">
      <c r="B144" s="225"/>
      <c r="C144" s="226"/>
      <c r="D144" s="226"/>
      <c r="E144" s="226"/>
      <c r="F144" s="226"/>
      <c r="G144" s="226"/>
      <c r="H144" s="226"/>
      <c r="I144" s="226"/>
      <c r="J144" s="226"/>
      <c r="K144" s="227"/>
    </row>
    <row r="145" spans="2:11" ht="45" customHeight="1">
      <c r="B145" s="228"/>
      <c r="C145" s="329" t="s">
        <v>837</v>
      </c>
      <c r="D145" s="329"/>
      <c r="E145" s="329"/>
      <c r="F145" s="329"/>
      <c r="G145" s="329"/>
      <c r="H145" s="329"/>
      <c r="I145" s="329"/>
      <c r="J145" s="329"/>
      <c r="K145" s="229"/>
    </row>
    <row r="146" spans="2:11" ht="17.25" customHeight="1">
      <c r="B146" s="228"/>
      <c r="C146" s="230" t="s">
        <v>773</v>
      </c>
      <c r="D146" s="230"/>
      <c r="E146" s="230"/>
      <c r="F146" s="230" t="s">
        <v>774</v>
      </c>
      <c r="G146" s="231"/>
      <c r="H146" s="230" t="s">
        <v>116</v>
      </c>
      <c r="I146" s="230" t="s">
        <v>57</v>
      </c>
      <c r="J146" s="230" t="s">
        <v>775</v>
      </c>
      <c r="K146" s="229"/>
    </row>
    <row r="147" spans="2:11" ht="17.25" customHeight="1">
      <c r="B147" s="228"/>
      <c r="C147" s="232" t="s">
        <v>776</v>
      </c>
      <c r="D147" s="232"/>
      <c r="E147" s="232"/>
      <c r="F147" s="233" t="s">
        <v>777</v>
      </c>
      <c r="G147" s="234"/>
      <c r="H147" s="232"/>
      <c r="I147" s="232"/>
      <c r="J147" s="232" t="s">
        <v>778</v>
      </c>
      <c r="K147" s="229"/>
    </row>
    <row r="148" spans="2:11" ht="5.25" customHeight="1">
      <c r="B148" s="238"/>
      <c r="C148" s="235"/>
      <c r="D148" s="235"/>
      <c r="E148" s="235"/>
      <c r="F148" s="235"/>
      <c r="G148" s="236"/>
      <c r="H148" s="235"/>
      <c r="I148" s="235"/>
      <c r="J148" s="235"/>
      <c r="K148" s="259"/>
    </row>
    <row r="149" spans="2:11" ht="15" customHeight="1">
      <c r="B149" s="238"/>
      <c r="C149" s="263" t="s">
        <v>782</v>
      </c>
      <c r="D149" s="218"/>
      <c r="E149" s="218"/>
      <c r="F149" s="264" t="s">
        <v>779</v>
      </c>
      <c r="G149" s="218"/>
      <c r="H149" s="263" t="s">
        <v>818</v>
      </c>
      <c r="I149" s="263" t="s">
        <v>781</v>
      </c>
      <c r="J149" s="263">
        <v>120</v>
      </c>
      <c r="K149" s="259"/>
    </row>
    <row r="150" spans="2:11" ht="15" customHeight="1">
      <c r="B150" s="238"/>
      <c r="C150" s="263" t="s">
        <v>827</v>
      </c>
      <c r="D150" s="218"/>
      <c r="E150" s="218"/>
      <c r="F150" s="264" t="s">
        <v>779</v>
      </c>
      <c r="G150" s="218"/>
      <c r="H150" s="263" t="s">
        <v>838</v>
      </c>
      <c r="I150" s="263" t="s">
        <v>781</v>
      </c>
      <c r="J150" s="263" t="s">
        <v>829</v>
      </c>
      <c r="K150" s="259"/>
    </row>
    <row r="151" spans="2:11" ht="15" customHeight="1">
      <c r="B151" s="238"/>
      <c r="C151" s="263" t="s">
        <v>728</v>
      </c>
      <c r="D151" s="218"/>
      <c r="E151" s="218"/>
      <c r="F151" s="264" t="s">
        <v>779</v>
      </c>
      <c r="G151" s="218"/>
      <c r="H151" s="263" t="s">
        <v>839</v>
      </c>
      <c r="I151" s="263" t="s">
        <v>781</v>
      </c>
      <c r="J151" s="263" t="s">
        <v>829</v>
      </c>
      <c r="K151" s="259"/>
    </row>
    <row r="152" spans="2:11" ht="15" customHeight="1">
      <c r="B152" s="238"/>
      <c r="C152" s="263" t="s">
        <v>784</v>
      </c>
      <c r="D152" s="218"/>
      <c r="E152" s="218"/>
      <c r="F152" s="264" t="s">
        <v>785</v>
      </c>
      <c r="G152" s="218"/>
      <c r="H152" s="263" t="s">
        <v>818</v>
      </c>
      <c r="I152" s="263" t="s">
        <v>781</v>
      </c>
      <c r="J152" s="263">
        <v>50</v>
      </c>
      <c r="K152" s="259"/>
    </row>
    <row r="153" spans="2:11" ht="15" customHeight="1">
      <c r="B153" s="238"/>
      <c r="C153" s="263" t="s">
        <v>787</v>
      </c>
      <c r="D153" s="218"/>
      <c r="E153" s="218"/>
      <c r="F153" s="264" t="s">
        <v>779</v>
      </c>
      <c r="G153" s="218"/>
      <c r="H153" s="263" t="s">
        <v>818</v>
      </c>
      <c r="I153" s="263" t="s">
        <v>789</v>
      </c>
      <c r="J153" s="263"/>
      <c r="K153" s="259"/>
    </row>
    <row r="154" spans="2:11" ht="15" customHeight="1">
      <c r="B154" s="238"/>
      <c r="C154" s="263" t="s">
        <v>798</v>
      </c>
      <c r="D154" s="218"/>
      <c r="E154" s="218"/>
      <c r="F154" s="264" t="s">
        <v>785</v>
      </c>
      <c r="G154" s="218"/>
      <c r="H154" s="263" t="s">
        <v>818</v>
      </c>
      <c r="I154" s="263" t="s">
        <v>781</v>
      </c>
      <c r="J154" s="263">
        <v>50</v>
      </c>
      <c r="K154" s="259"/>
    </row>
    <row r="155" spans="2:11" ht="15" customHeight="1">
      <c r="B155" s="238"/>
      <c r="C155" s="263" t="s">
        <v>806</v>
      </c>
      <c r="D155" s="218"/>
      <c r="E155" s="218"/>
      <c r="F155" s="264" t="s">
        <v>785</v>
      </c>
      <c r="G155" s="218"/>
      <c r="H155" s="263" t="s">
        <v>818</v>
      </c>
      <c r="I155" s="263" t="s">
        <v>781</v>
      </c>
      <c r="J155" s="263">
        <v>50</v>
      </c>
      <c r="K155" s="259"/>
    </row>
    <row r="156" spans="2:11" ht="15" customHeight="1">
      <c r="B156" s="238"/>
      <c r="C156" s="263" t="s">
        <v>804</v>
      </c>
      <c r="D156" s="218"/>
      <c r="E156" s="218"/>
      <c r="F156" s="264" t="s">
        <v>785</v>
      </c>
      <c r="G156" s="218"/>
      <c r="H156" s="263" t="s">
        <v>818</v>
      </c>
      <c r="I156" s="263" t="s">
        <v>781</v>
      </c>
      <c r="J156" s="263">
        <v>50</v>
      </c>
      <c r="K156" s="259"/>
    </row>
    <row r="157" spans="2:11" ht="15" customHeight="1">
      <c r="B157" s="238"/>
      <c r="C157" s="263" t="s">
        <v>85</v>
      </c>
      <c r="D157" s="218"/>
      <c r="E157" s="218"/>
      <c r="F157" s="264" t="s">
        <v>779</v>
      </c>
      <c r="G157" s="218"/>
      <c r="H157" s="263" t="s">
        <v>840</v>
      </c>
      <c r="I157" s="263" t="s">
        <v>781</v>
      </c>
      <c r="J157" s="263" t="s">
        <v>841</v>
      </c>
      <c r="K157" s="259"/>
    </row>
    <row r="158" spans="2:11" ht="15" customHeight="1">
      <c r="B158" s="238"/>
      <c r="C158" s="263" t="s">
        <v>842</v>
      </c>
      <c r="D158" s="218"/>
      <c r="E158" s="218"/>
      <c r="F158" s="264" t="s">
        <v>779</v>
      </c>
      <c r="G158" s="218"/>
      <c r="H158" s="263" t="s">
        <v>843</v>
      </c>
      <c r="I158" s="263" t="s">
        <v>813</v>
      </c>
      <c r="J158" s="263"/>
      <c r="K158" s="259"/>
    </row>
    <row r="159" spans="2:11" ht="15" customHeight="1">
      <c r="B159" s="265"/>
      <c r="C159" s="247"/>
      <c r="D159" s="247"/>
      <c r="E159" s="247"/>
      <c r="F159" s="247"/>
      <c r="G159" s="247"/>
      <c r="H159" s="247"/>
      <c r="I159" s="247"/>
      <c r="J159" s="247"/>
      <c r="K159" s="266"/>
    </row>
    <row r="160" spans="2:11" ht="18.75" customHeight="1">
      <c r="B160" s="214"/>
      <c r="C160" s="218"/>
      <c r="D160" s="218"/>
      <c r="E160" s="218"/>
      <c r="F160" s="237"/>
      <c r="G160" s="218"/>
      <c r="H160" s="218"/>
      <c r="I160" s="218"/>
      <c r="J160" s="218"/>
      <c r="K160" s="214"/>
    </row>
    <row r="161" spans="2:11" ht="18.75" customHeight="1">
      <c r="B161" s="224"/>
      <c r="C161" s="224"/>
      <c r="D161" s="224"/>
      <c r="E161" s="224"/>
      <c r="F161" s="224"/>
      <c r="G161" s="224"/>
      <c r="H161" s="224"/>
      <c r="I161" s="224"/>
      <c r="J161" s="224"/>
      <c r="K161" s="224"/>
    </row>
    <row r="162" spans="2:11" ht="7.5" customHeight="1">
      <c r="B162" s="206"/>
      <c r="C162" s="207"/>
      <c r="D162" s="207"/>
      <c r="E162" s="207"/>
      <c r="F162" s="207"/>
      <c r="G162" s="207"/>
      <c r="H162" s="207"/>
      <c r="I162" s="207"/>
      <c r="J162" s="207"/>
      <c r="K162" s="208"/>
    </row>
    <row r="163" spans="2:11" ht="45" customHeight="1">
      <c r="B163" s="209"/>
      <c r="C163" s="325" t="s">
        <v>844</v>
      </c>
      <c r="D163" s="325"/>
      <c r="E163" s="325"/>
      <c r="F163" s="325"/>
      <c r="G163" s="325"/>
      <c r="H163" s="325"/>
      <c r="I163" s="325"/>
      <c r="J163" s="325"/>
      <c r="K163" s="210"/>
    </row>
    <row r="164" spans="2:11" ht="17.25" customHeight="1">
      <c r="B164" s="209"/>
      <c r="C164" s="230" t="s">
        <v>773</v>
      </c>
      <c r="D164" s="230"/>
      <c r="E164" s="230"/>
      <c r="F164" s="230" t="s">
        <v>774</v>
      </c>
      <c r="G164" s="267"/>
      <c r="H164" s="268" t="s">
        <v>116</v>
      </c>
      <c r="I164" s="268" t="s">
        <v>57</v>
      </c>
      <c r="J164" s="230" t="s">
        <v>775</v>
      </c>
      <c r="K164" s="210"/>
    </row>
    <row r="165" spans="2:11" ht="17.25" customHeight="1">
      <c r="B165" s="211"/>
      <c r="C165" s="232" t="s">
        <v>776</v>
      </c>
      <c r="D165" s="232"/>
      <c r="E165" s="232"/>
      <c r="F165" s="233" t="s">
        <v>777</v>
      </c>
      <c r="G165" s="269"/>
      <c r="H165" s="270"/>
      <c r="I165" s="270"/>
      <c r="J165" s="232" t="s">
        <v>778</v>
      </c>
      <c r="K165" s="212"/>
    </row>
    <row r="166" spans="2:11" ht="5.25" customHeight="1">
      <c r="B166" s="238"/>
      <c r="C166" s="235"/>
      <c r="D166" s="235"/>
      <c r="E166" s="235"/>
      <c r="F166" s="235"/>
      <c r="G166" s="236"/>
      <c r="H166" s="235"/>
      <c r="I166" s="235"/>
      <c r="J166" s="235"/>
      <c r="K166" s="259"/>
    </row>
    <row r="167" spans="2:11" ht="15" customHeight="1">
      <c r="B167" s="238"/>
      <c r="C167" s="218" t="s">
        <v>782</v>
      </c>
      <c r="D167" s="218"/>
      <c r="E167" s="218"/>
      <c r="F167" s="237" t="s">
        <v>779</v>
      </c>
      <c r="G167" s="218"/>
      <c r="H167" s="218" t="s">
        <v>818</v>
      </c>
      <c r="I167" s="218" t="s">
        <v>781</v>
      </c>
      <c r="J167" s="218">
        <v>120</v>
      </c>
      <c r="K167" s="259"/>
    </row>
    <row r="168" spans="2:11" ht="15" customHeight="1">
      <c r="B168" s="238"/>
      <c r="C168" s="218" t="s">
        <v>827</v>
      </c>
      <c r="D168" s="218"/>
      <c r="E168" s="218"/>
      <c r="F168" s="237" t="s">
        <v>779</v>
      </c>
      <c r="G168" s="218"/>
      <c r="H168" s="218" t="s">
        <v>828</v>
      </c>
      <c r="I168" s="218" t="s">
        <v>781</v>
      </c>
      <c r="J168" s="218" t="s">
        <v>829</v>
      </c>
      <c r="K168" s="259"/>
    </row>
    <row r="169" spans="2:11" ht="15" customHeight="1">
      <c r="B169" s="238"/>
      <c r="C169" s="218" t="s">
        <v>728</v>
      </c>
      <c r="D169" s="218"/>
      <c r="E169" s="218"/>
      <c r="F169" s="237" t="s">
        <v>779</v>
      </c>
      <c r="G169" s="218"/>
      <c r="H169" s="218" t="s">
        <v>845</v>
      </c>
      <c r="I169" s="218" t="s">
        <v>781</v>
      </c>
      <c r="J169" s="218" t="s">
        <v>829</v>
      </c>
      <c r="K169" s="259"/>
    </row>
    <row r="170" spans="2:11" ht="15" customHeight="1">
      <c r="B170" s="238"/>
      <c r="C170" s="218" t="s">
        <v>784</v>
      </c>
      <c r="D170" s="218"/>
      <c r="E170" s="218"/>
      <c r="F170" s="237" t="s">
        <v>785</v>
      </c>
      <c r="G170" s="218"/>
      <c r="H170" s="218" t="s">
        <v>845</v>
      </c>
      <c r="I170" s="218" t="s">
        <v>781</v>
      </c>
      <c r="J170" s="218">
        <v>50</v>
      </c>
      <c r="K170" s="259"/>
    </row>
    <row r="171" spans="2:11" ht="15" customHeight="1">
      <c r="B171" s="238"/>
      <c r="C171" s="218" t="s">
        <v>787</v>
      </c>
      <c r="D171" s="218"/>
      <c r="E171" s="218"/>
      <c r="F171" s="237" t="s">
        <v>779</v>
      </c>
      <c r="G171" s="218"/>
      <c r="H171" s="218" t="s">
        <v>845</v>
      </c>
      <c r="I171" s="218" t="s">
        <v>789</v>
      </c>
      <c r="J171" s="218"/>
      <c r="K171" s="259"/>
    </row>
    <row r="172" spans="2:11" ht="15" customHeight="1">
      <c r="B172" s="238"/>
      <c r="C172" s="218" t="s">
        <v>798</v>
      </c>
      <c r="D172" s="218"/>
      <c r="E172" s="218"/>
      <c r="F172" s="237" t="s">
        <v>785</v>
      </c>
      <c r="G172" s="218"/>
      <c r="H172" s="218" t="s">
        <v>845</v>
      </c>
      <c r="I172" s="218" t="s">
        <v>781</v>
      </c>
      <c r="J172" s="218">
        <v>50</v>
      </c>
      <c r="K172" s="259"/>
    </row>
    <row r="173" spans="2:11" ht="15" customHeight="1">
      <c r="B173" s="238"/>
      <c r="C173" s="218" t="s">
        <v>806</v>
      </c>
      <c r="D173" s="218"/>
      <c r="E173" s="218"/>
      <c r="F173" s="237" t="s">
        <v>785</v>
      </c>
      <c r="G173" s="218"/>
      <c r="H173" s="218" t="s">
        <v>845</v>
      </c>
      <c r="I173" s="218" t="s">
        <v>781</v>
      </c>
      <c r="J173" s="218">
        <v>50</v>
      </c>
      <c r="K173" s="259"/>
    </row>
    <row r="174" spans="2:11" ht="15" customHeight="1">
      <c r="B174" s="238"/>
      <c r="C174" s="218" t="s">
        <v>804</v>
      </c>
      <c r="D174" s="218"/>
      <c r="E174" s="218"/>
      <c r="F174" s="237" t="s">
        <v>785</v>
      </c>
      <c r="G174" s="218"/>
      <c r="H174" s="218" t="s">
        <v>845</v>
      </c>
      <c r="I174" s="218" t="s">
        <v>781</v>
      </c>
      <c r="J174" s="218">
        <v>50</v>
      </c>
      <c r="K174" s="259"/>
    </row>
    <row r="175" spans="2:11" ht="15" customHeight="1">
      <c r="B175" s="238"/>
      <c r="C175" s="218" t="s">
        <v>115</v>
      </c>
      <c r="D175" s="218"/>
      <c r="E175" s="218"/>
      <c r="F175" s="237" t="s">
        <v>779</v>
      </c>
      <c r="G175" s="218"/>
      <c r="H175" s="218" t="s">
        <v>846</v>
      </c>
      <c r="I175" s="218" t="s">
        <v>847</v>
      </c>
      <c r="J175" s="218"/>
      <c r="K175" s="259"/>
    </row>
    <row r="176" spans="2:11" ht="15" customHeight="1">
      <c r="B176" s="238"/>
      <c r="C176" s="218" t="s">
        <v>57</v>
      </c>
      <c r="D176" s="218"/>
      <c r="E176" s="218"/>
      <c r="F176" s="237" t="s">
        <v>779</v>
      </c>
      <c r="G176" s="218"/>
      <c r="H176" s="218" t="s">
        <v>848</v>
      </c>
      <c r="I176" s="218" t="s">
        <v>849</v>
      </c>
      <c r="J176" s="218">
        <v>1</v>
      </c>
      <c r="K176" s="259"/>
    </row>
    <row r="177" spans="2:11" ht="15" customHeight="1">
      <c r="B177" s="238"/>
      <c r="C177" s="218" t="s">
        <v>53</v>
      </c>
      <c r="D177" s="218"/>
      <c r="E177" s="218"/>
      <c r="F177" s="237" t="s">
        <v>779</v>
      </c>
      <c r="G177" s="218"/>
      <c r="H177" s="218" t="s">
        <v>850</v>
      </c>
      <c r="I177" s="218" t="s">
        <v>781</v>
      </c>
      <c r="J177" s="218">
        <v>20</v>
      </c>
      <c r="K177" s="259"/>
    </row>
    <row r="178" spans="2:11" ht="15" customHeight="1">
      <c r="B178" s="238"/>
      <c r="C178" s="218" t="s">
        <v>116</v>
      </c>
      <c r="D178" s="218"/>
      <c r="E178" s="218"/>
      <c r="F178" s="237" t="s">
        <v>779</v>
      </c>
      <c r="G178" s="218"/>
      <c r="H178" s="218" t="s">
        <v>851</v>
      </c>
      <c r="I178" s="218" t="s">
        <v>781</v>
      </c>
      <c r="J178" s="218">
        <v>255</v>
      </c>
      <c r="K178" s="259"/>
    </row>
    <row r="179" spans="2:11" ht="15" customHeight="1">
      <c r="B179" s="238"/>
      <c r="C179" s="218" t="s">
        <v>117</v>
      </c>
      <c r="D179" s="218"/>
      <c r="E179" s="218"/>
      <c r="F179" s="237" t="s">
        <v>779</v>
      </c>
      <c r="G179" s="218"/>
      <c r="H179" s="218" t="s">
        <v>744</v>
      </c>
      <c r="I179" s="218" t="s">
        <v>781</v>
      </c>
      <c r="J179" s="218">
        <v>10</v>
      </c>
      <c r="K179" s="259"/>
    </row>
    <row r="180" spans="2:11" ht="15" customHeight="1">
      <c r="B180" s="238"/>
      <c r="C180" s="218" t="s">
        <v>118</v>
      </c>
      <c r="D180" s="218"/>
      <c r="E180" s="218"/>
      <c r="F180" s="237" t="s">
        <v>779</v>
      </c>
      <c r="G180" s="218"/>
      <c r="H180" s="218" t="s">
        <v>852</v>
      </c>
      <c r="I180" s="218" t="s">
        <v>813</v>
      </c>
      <c r="J180" s="218"/>
      <c r="K180" s="259"/>
    </row>
    <row r="181" spans="2:11" ht="15" customHeight="1">
      <c r="B181" s="238"/>
      <c r="C181" s="218" t="s">
        <v>853</v>
      </c>
      <c r="D181" s="218"/>
      <c r="E181" s="218"/>
      <c r="F181" s="237" t="s">
        <v>779</v>
      </c>
      <c r="G181" s="218"/>
      <c r="H181" s="218" t="s">
        <v>854</v>
      </c>
      <c r="I181" s="218" t="s">
        <v>813</v>
      </c>
      <c r="J181" s="218"/>
      <c r="K181" s="259"/>
    </row>
    <row r="182" spans="2:11" ht="15" customHeight="1">
      <c r="B182" s="238"/>
      <c r="C182" s="218" t="s">
        <v>842</v>
      </c>
      <c r="D182" s="218"/>
      <c r="E182" s="218"/>
      <c r="F182" s="237" t="s">
        <v>779</v>
      </c>
      <c r="G182" s="218"/>
      <c r="H182" s="218" t="s">
        <v>855</v>
      </c>
      <c r="I182" s="218" t="s">
        <v>813</v>
      </c>
      <c r="J182" s="218"/>
      <c r="K182" s="259"/>
    </row>
    <row r="183" spans="2:11" ht="15" customHeight="1">
      <c r="B183" s="238"/>
      <c r="C183" s="218" t="s">
        <v>120</v>
      </c>
      <c r="D183" s="218"/>
      <c r="E183" s="218"/>
      <c r="F183" s="237" t="s">
        <v>785</v>
      </c>
      <c r="G183" s="218"/>
      <c r="H183" s="218" t="s">
        <v>856</v>
      </c>
      <c r="I183" s="218" t="s">
        <v>781</v>
      </c>
      <c r="J183" s="218">
        <v>50</v>
      </c>
      <c r="K183" s="259"/>
    </row>
    <row r="184" spans="2:11" ht="15" customHeight="1">
      <c r="B184" s="238"/>
      <c r="C184" s="218" t="s">
        <v>857</v>
      </c>
      <c r="D184" s="218"/>
      <c r="E184" s="218"/>
      <c r="F184" s="237" t="s">
        <v>785</v>
      </c>
      <c r="G184" s="218"/>
      <c r="H184" s="218" t="s">
        <v>858</v>
      </c>
      <c r="I184" s="218" t="s">
        <v>859</v>
      </c>
      <c r="J184" s="218"/>
      <c r="K184" s="259"/>
    </row>
    <row r="185" spans="2:11" ht="15" customHeight="1">
      <c r="B185" s="238"/>
      <c r="C185" s="218" t="s">
        <v>860</v>
      </c>
      <c r="D185" s="218"/>
      <c r="E185" s="218"/>
      <c r="F185" s="237" t="s">
        <v>785</v>
      </c>
      <c r="G185" s="218"/>
      <c r="H185" s="218" t="s">
        <v>861</v>
      </c>
      <c r="I185" s="218" t="s">
        <v>859</v>
      </c>
      <c r="J185" s="218"/>
      <c r="K185" s="259"/>
    </row>
    <row r="186" spans="2:11" ht="15" customHeight="1">
      <c r="B186" s="238"/>
      <c r="C186" s="218" t="s">
        <v>862</v>
      </c>
      <c r="D186" s="218"/>
      <c r="E186" s="218"/>
      <c r="F186" s="237" t="s">
        <v>785</v>
      </c>
      <c r="G186" s="218"/>
      <c r="H186" s="218" t="s">
        <v>863</v>
      </c>
      <c r="I186" s="218" t="s">
        <v>859</v>
      </c>
      <c r="J186" s="218"/>
      <c r="K186" s="259"/>
    </row>
    <row r="187" spans="2:11" ht="15" customHeight="1">
      <c r="B187" s="238"/>
      <c r="C187" s="271" t="s">
        <v>864</v>
      </c>
      <c r="D187" s="218"/>
      <c r="E187" s="218"/>
      <c r="F187" s="237" t="s">
        <v>785</v>
      </c>
      <c r="G187" s="218"/>
      <c r="H187" s="218" t="s">
        <v>865</v>
      </c>
      <c r="I187" s="218" t="s">
        <v>866</v>
      </c>
      <c r="J187" s="272" t="s">
        <v>867</v>
      </c>
      <c r="K187" s="259"/>
    </row>
    <row r="188" spans="2:11" ht="15" customHeight="1">
      <c r="B188" s="238"/>
      <c r="C188" s="223" t="s">
        <v>42</v>
      </c>
      <c r="D188" s="218"/>
      <c r="E188" s="218"/>
      <c r="F188" s="237" t="s">
        <v>779</v>
      </c>
      <c r="G188" s="218"/>
      <c r="H188" s="214" t="s">
        <v>868</v>
      </c>
      <c r="I188" s="218" t="s">
        <v>869</v>
      </c>
      <c r="J188" s="218"/>
      <c r="K188" s="259"/>
    </row>
    <row r="189" spans="2:11" ht="15" customHeight="1">
      <c r="B189" s="238"/>
      <c r="C189" s="223" t="s">
        <v>870</v>
      </c>
      <c r="D189" s="218"/>
      <c r="E189" s="218"/>
      <c r="F189" s="237" t="s">
        <v>779</v>
      </c>
      <c r="G189" s="218"/>
      <c r="H189" s="218" t="s">
        <v>871</v>
      </c>
      <c r="I189" s="218" t="s">
        <v>813</v>
      </c>
      <c r="J189" s="218"/>
      <c r="K189" s="259"/>
    </row>
    <row r="190" spans="2:11" ht="15" customHeight="1">
      <c r="B190" s="238"/>
      <c r="C190" s="223" t="s">
        <v>872</v>
      </c>
      <c r="D190" s="218"/>
      <c r="E190" s="218"/>
      <c r="F190" s="237" t="s">
        <v>779</v>
      </c>
      <c r="G190" s="218"/>
      <c r="H190" s="218" t="s">
        <v>873</v>
      </c>
      <c r="I190" s="218" t="s">
        <v>813</v>
      </c>
      <c r="J190" s="218"/>
      <c r="K190" s="259"/>
    </row>
    <row r="191" spans="2:11" ht="15" customHeight="1">
      <c r="B191" s="238"/>
      <c r="C191" s="223" t="s">
        <v>874</v>
      </c>
      <c r="D191" s="218"/>
      <c r="E191" s="218"/>
      <c r="F191" s="237" t="s">
        <v>785</v>
      </c>
      <c r="G191" s="218"/>
      <c r="H191" s="218" t="s">
        <v>875</v>
      </c>
      <c r="I191" s="218" t="s">
        <v>813</v>
      </c>
      <c r="J191" s="218"/>
      <c r="K191" s="259"/>
    </row>
    <row r="192" spans="2:11" ht="15" customHeight="1">
      <c r="B192" s="265"/>
      <c r="C192" s="273"/>
      <c r="D192" s="247"/>
      <c r="E192" s="247"/>
      <c r="F192" s="247"/>
      <c r="G192" s="247"/>
      <c r="H192" s="247"/>
      <c r="I192" s="247"/>
      <c r="J192" s="247"/>
      <c r="K192" s="266"/>
    </row>
    <row r="193" spans="2:11" ht="18.75" customHeight="1">
      <c r="B193" s="214"/>
      <c r="C193" s="218"/>
      <c r="D193" s="218"/>
      <c r="E193" s="218"/>
      <c r="F193" s="237"/>
      <c r="G193" s="218"/>
      <c r="H193" s="218"/>
      <c r="I193" s="218"/>
      <c r="J193" s="218"/>
      <c r="K193" s="214"/>
    </row>
    <row r="194" spans="2:11" ht="18.75" customHeight="1">
      <c r="B194" s="214"/>
      <c r="C194" s="218"/>
      <c r="D194" s="218"/>
      <c r="E194" s="218"/>
      <c r="F194" s="237"/>
      <c r="G194" s="218"/>
      <c r="H194" s="218"/>
      <c r="I194" s="218"/>
      <c r="J194" s="218"/>
      <c r="K194" s="214"/>
    </row>
    <row r="195" spans="2:11" ht="18.75" customHeight="1"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</row>
    <row r="196" spans="2:11">
      <c r="B196" s="206"/>
      <c r="C196" s="207"/>
      <c r="D196" s="207"/>
      <c r="E196" s="207"/>
      <c r="F196" s="207"/>
      <c r="G196" s="207"/>
      <c r="H196" s="207"/>
      <c r="I196" s="207"/>
      <c r="J196" s="207"/>
      <c r="K196" s="208"/>
    </row>
    <row r="197" spans="2:11" ht="22.2">
      <c r="B197" s="209"/>
      <c r="C197" s="325" t="s">
        <v>876</v>
      </c>
      <c r="D197" s="325"/>
      <c r="E197" s="325"/>
      <c r="F197" s="325"/>
      <c r="G197" s="325"/>
      <c r="H197" s="325"/>
      <c r="I197" s="325"/>
      <c r="J197" s="325"/>
      <c r="K197" s="210"/>
    </row>
    <row r="198" spans="2:11" ht="25.5" customHeight="1">
      <c r="B198" s="209"/>
      <c r="C198" s="274" t="s">
        <v>877</v>
      </c>
      <c r="D198" s="274"/>
      <c r="E198" s="274"/>
      <c r="F198" s="274" t="s">
        <v>878</v>
      </c>
      <c r="G198" s="275"/>
      <c r="H198" s="330" t="s">
        <v>879</v>
      </c>
      <c r="I198" s="330"/>
      <c r="J198" s="330"/>
      <c r="K198" s="210"/>
    </row>
    <row r="199" spans="2:11" ht="5.25" customHeight="1">
      <c r="B199" s="238"/>
      <c r="C199" s="235"/>
      <c r="D199" s="235"/>
      <c r="E199" s="235"/>
      <c r="F199" s="235"/>
      <c r="G199" s="218"/>
      <c r="H199" s="235"/>
      <c r="I199" s="235"/>
      <c r="J199" s="235"/>
      <c r="K199" s="259"/>
    </row>
    <row r="200" spans="2:11" ht="15" customHeight="1">
      <c r="B200" s="238"/>
      <c r="C200" s="218" t="s">
        <v>869</v>
      </c>
      <c r="D200" s="218"/>
      <c r="E200" s="218"/>
      <c r="F200" s="237" t="s">
        <v>43</v>
      </c>
      <c r="G200" s="218"/>
      <c r="H200" s="327" t="s">
        <v>880</v>
      </c>
      <c r="I200" s="327"/>
      <c r="J200" s="327"/>
      <c r="K200" s="259"/>
    </row>
    <row r="201" spans="2:11" ht="15" customHeight="1">
      <c r="B201" s="238"/>
      <c r="C201" s="244"/>
      <c r="D201" s="218"/>
      <c r="E201" s="218"/>
      <c r="F201" s="237" t="s">
        <v>44</v>
      </c>
      <c r="G201" s="218"/>
      <c r="H201" s="327" t="s">
        <v>881</v>
      </c>
      <c r="I201" s="327"/>
      <c r="J201" s="327"/>
      <c r="K201" s="259"/>
    </row>
    <row r="202" spans="2:11" ht="15" customHeight="1">
      <c r="B202" s="238"/>
      <c r="C202" s="244"/>
      <c r="D202" s="218"/>
      <c r="E202" s="218"/>
      <c r="F202" s="237" t="s">
        <v>47</v>
      </c>
      <c r="G202" s="218"/>
      <c r="H202" s="327" t="s">
        <v>882</v>
      </c>
      <c r="I202" s="327"/>
      <c r="J202" s="327"/>
      <c r="K202" s="259"/>
    </row>
    <row r="203" spans="2:11" ht="15" customHeight="1">
      <c r="B203" s="238"/>
      <c r="C203" s="218"/>
      <c r="D203" s="218"/>
      <c r="E203" s="218"/>
      <c r="F203" s="237" t="s">
        <v>45</v>
      </c>
      <c r="G203" s="218"/>
      <c r="H203" s="327" t="s">
        <v>883</v>
      </c>
      <c r="I203" s="327"/>
      <c r="J203" s="327"/>
      <c r="K203" s="259"/>
    </row>
    <row r="204" spans="2:11" ht="15" customHeight="1">
      <c r="B204" s="238"/>
      <c r="C204" s="218"/>
      <c r="D204" s="218"/>
      <c r="E204" s="218"/>
      <c r="F204" s="237" t="s">
        <v>46</v>
      </c>
      <c r="G204" s="218"/>
      <c r="H204" s="327" t="s">
        <v>884</v>
      </c>
      <c r="I204" s="327"/>
      <c r="J204" s="327"/>
      <c r="K204" s="259"/>
    </row>
    <row r="205" spans="2:11" ht="15" customHeight="1">
      <c r="B205" s="238"/>
      <c r="C205" s="218"/>
      <c r="D205" s="218"/>
      <c r="E205" s="218"/>
      <c r="F205" s="237"/>
      <c r="G205" s="218"/>
      <c r="H205" s="218"/>
      <c r="I205" s="218"/>
      <c r="J205" s="218"/>
      <c r="K205" s="259"/>
    </row>
    <row r="206" spans="2:11" ht="15" customHeight="1">
      <c r="B206" s="238"/>
      <c r="C206" s="218" t="s">
        <v>825</v>
      </c>
      <c r="D206" s="218"/>
      <c r="E206" s="218"/>
      <c r="F206" s="237" t="s">
        <v>76</v>
      </c>
      <c r="G206" s="218"/>
      <c r="H206" s="327" t="s">
        <v>885</v>
      </c>
      <c r="I206" s="327"/>
      <c r="J206" s="327"/>
      <c r="K206" s="259"/>
    </row>
    <row r="207" spans="2:11" ht="15" customHeight="1">
      <c r="B207" s="238"/>
      <c r="C207" s="244"/>
      <c r="D207" s="218"/>
      <c r="E207" s="218"/>
      <c r="F207" s="237" t="s">
        <v>722</v>
      </c>
      <c r="G207" s="218"/>
      <c r="H207" s="327" t="s">
        <v>723</v>
      </c>
      <c r="I207" s="327"/>
      <c r="J207" s="327"/>
      <c r="K207" s="259"/>
    </row>
    <row r="208" spans="2:11" ht="15" customHeight="1">
      <c r="B208" s="238"/>
      <c r="C208" s="218"/>
      <c r="D208" s="218"/>
      <c r="E208" s="218"/>
      <c r="F208" s="237" t="s">
        <v>720</v>
      </c>
      <c r="G208" s="218"/>
      <c r="H208" s="327" t="s">
        <v>886</v>
      </c>
      <c r="I208" s="327"/>
      <c r="J208" s="327"/>
      <c r="K208" s="259"/>
    </row>
    <row r="209" spans="2:11" ht="15" customHeight="1">
      <c r="B209" s="276"/>
      <c r="C209" s="244"/>
      <c r="D209" s="244"/>
      <c r="E209" s="244"/>
      <c r="F209" s="237" t="s">
        <v>724</v>
      </c>
      <c r="G209" s="223"/>
      <c r="H209" s="331" t="s">
        <v>725</v>
      </c>
      <c r="I209" s="331"/>
      <c r="J209" s="331"/>
      <c r="K209" s="277"/>
    </row>
    <row r="210" spans="2:11" ht="15" customHeight="1">
      <c r="B210" s="276"/>
      <c r="C210" s="244"/>
      <c r="D210" s="244"/>
      <c r="E210" s="244"/>
      <c r="F210" s="237" t="s">
        <v>726</v>
      </c>
      <c r="G210" s="223"/>
      <c r="H210" s="331" t="s">
        <v>887</v>
      </c>
      <c r="I210" s="331"/>
      <c r="J210" s="331"/>
      <c r="K210" s="277"/>
    </row>
    <row r="211" spans="2:11" ht="15" customHeight="1">
      <c r="B211" s="276"/>
      <c r="C211" s="244"/>
      <c r="D211" s="244"/>
      <c r="E211" s="244"/>
      <c r="F211" s="278"/>
      <c r="G211" s="223"/>
      <c r="H211" s="279"/>
      <c r="I211" s="279"/>
      <c r="J211" s="279"/>
      <c r="K211" s="277"/>
    </row>
    <row r="212" spans="2:11" ht="15" customHeight="1">
      <c r="B212" s="276"/>
      <c r="C212" s="218" t="s">
        <v>849</v>
      </c>
      <c r="D212" s="244"/>
      <c r="E212" s="244"/>
      <c r="F212" s="237">
        <v>1</v>
      </c>
      <c r="G212" s="223"/>
      <c r="H212" s="331" t="s">
        <v>888</v>
      </c>
      <c r="I212" s="331"/>
      <c r="J212" s="331"/>
      <c r="K212" s="277"/>
    </row>
    <row r="213" spans="2:11" ht="15" customHeight="1">
      <c r="B213" s="276"/>
      <c r="C213" s="244"/>
      <c r="D213" s="244"/>
      <c r="E213" s="244"/>
      <c r="F213" s="237">
        <v>2</v>
      </c>
      <c r="G213" s="223"/>
      <c r="H213" s="331" t="s">
        <v>889</v>
      </c>
      <c r="I213" s="331"/>
      <c r="J213" s="331"/>
      <c r="K213" s="277"/>
    </row>
    <row r="214" spans="2:11" ht="15" customHeight="1">
      <c r="B214" s="276"/>
      <c r="C214" s="244"/>
      <c r="D214" s="244"/>
      <c r="E214" s="244"/>
      <c r="F214" s="237">
        <v>3</v>
      </c>
      <c r="G214" s="223"/>
      <c r="H214" s="331" t="s">
        <v>890</v>
      </c>
      <c r="I214" s="331"/>
      <c r="J214" s="331"/>
      <c r="K214" s="277"/>
    </row>
    <row r="215" spans="2:11" ht="15" customHeight="1">
      <c r="B215" s="276"/>
      <c r="C215" s="244"/>
      <c r="D215" s="244"/>
      <c r="E215" s="244"/>
      <c r="F215" s="237">
        <v>4</v>
      </c>
      <c r="G215" s="223"/>
      <c r="H215" s="331" t="s">
        <v>891</v>
      </c>
      <c r="I215" s="331"/>
      <c r="J215" s="331"/>
      <c r="K215" s="277"/>
    </row>
    <row r="216" spans="2:11" ht="12.75" customHeight="1">
      <c r="B216" s="280"/>
      <c r="C216" s="281"/>
      <c r="D216" s="281"/>
      <c r="E216" s="281"/>
      <c r="F216" s="281"/>
      <c r="G216" s="281"/>
      <c r="H216" s="281"/>
      <c r="I216" s="281"/>
      <c r="J216" s="281"/>
      <c r="K216" s="282"/>
    </row>
  </sheetData>
  <sheetProtection formatCells="0" formatColumns="0" formatRows="0" insertColumns="0" insertRows="0" insertHyperlinks="0" deleteColumns="0" deleteRows="0" sort="0" autoFilter="0" pivotTables="0"/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z082072018 - Ondříčkova 3...</vt:lpstr>
      <vt:lpstr>Pokyny pro vyplnění</vt:lpstr>
      <vt:lpstr>'Rekapitulace stavby'!Názvy_tisku</vt:lpstr>
      <vt:lpstr>'z082072018 - Ondříčkova 3...'!Názvy_tisku</vt:lpstr>
      <vt:lpstr>'Pokyny pro vyplnění'!Oblast_tisku</vt:lpstr>
      <vt:lpstr>'Rekapitulace stavby'!Oblast_tisku</vt:lpstr>
      <vt:lpstr>'z082072018 - Ondříčkova 3...'!Oblast_tisku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</dc:creator>
  <cp:lastModifiedBy>Ing. Jan Krpata</cp:lastModifiedBy>
  <dcterms:created xsi:type="dcterms:W3CDTF">2018-08-23T10:17:00Z</dcterms:created>
  <dcterms:modified xsi:type="dcterms:W3CDTF">2018-08-23T10:23:33Z</dcterms:modified>
</cp:coreProperties>
</file>